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528" windowWidth="17124" windowHeight="3240" tabRatio="953" activeTab="3"/>
  </bookViews>
  <sheets>
    <sheet name="AEROP. INTERNACIONAL" sheetId="17" r:id="rId1"/>
    <sheet name="AEROP. NACIONAL" sheetId="18" r:id="rId2"/>
    <sheet name="EMPRESAS INTERNACIONALES" sheetId="19" r:id="rId3"/>
    <sheet name="EMPRESAS NACIONALES" sheetId="20" r:id="rId4"/>
    <sheet name="TOTAL AEROPUERTOS" sheetId="21" r:id="rId5"/>
    <sheet name="TOTAL EMPRESAS" sheetId="22" r:id="rId6"/>
  </sheets>
  <calcPr calcId="145621"/>
</workbook>
</file>

<file path=xl/calcChain.xml><?xml version="1.0" encoding="utf-8"?>
<calcChain xmlns="http://schemas.openxmlformats.org/spreadsheetml/2006/main">
  <c r="E363" i="19" l="1"/>
  <c r="E321" i="19"/>
  <c r="E322" i="19"/>
  <c r="E303" i="19"/>
  <c r="E304" i="19"/>
  <c r="E263" i="19"/>
  <c r="E272" i="19"/>
  <c r="E256" i="19"/>
  <c r="E134" i="19"/>
  <c r="E178" i="19"/>
  <c r="E172" i="19"/>
  <c r="E162" i="19"/>
  <c r="E155" i="19"/>
  <c r="E150" i="19"/>
  <c r="E142" i="19"/>
  <c r="E135" i="19"/>
  <c r="E115" i="19"/>
  <c r="E125" i="19"/>
  <c r="E116" i="19"/>
  <c r="E74" i="19"/>
  <c r="E102" i="19"/>
  <c r="E90" i="19"/>
  <c r="E80" i="19"/>
  <c r="E55" i="19"/>
  <c r="E21" i="19"/>
  <c r="E14" i="19"/>
  <c r="E9" i="19"/>
  <c r="E351" i="19"/>
  <c r="E357" i="19"/>
  <c r="E278" i="19"/>
  <c r="E251" i="19"/>
  <c r="E242" i="19"/>
  <c r="E218" i="19"/>
  <c r="E212" i="19"/>
  <c r="E207" i="19"/>
  <c r="E202" i="19"/>
  <c r="E194" i="19"/>
  <c r="E189" i="19"/>
  <c r="E111" i="19"/>
  <c r="E50" i="19"/>
  <c r="E42" i="19"/>
  <c r="E35" i="19"/>
  <c r="E29" i="19"/>
  <c r="D335" i="19"/>
  <c r="D321" i="19"/>
  <c r="D303" i="19"/>
  <c r="D282" i="19"/>
  <c r="D263" i="19"/>
  <c r="D224" i="19"/>
  <c r="D134" i="19"/>
  <c r="D115" i="19"/>
  <c r="D110" i="19"/>
  <c r="D74" i="19"/>
  <c r="D54" i="19"/>
  <c r="D49" i="19"/>
  <c r="D41" i="19"/>
  <c r="D34" i="19"/>
  <c r="D28" i="19"/>
  <c r="D8" i="19"/>
  <c r="D356" i="19"/>
  <c r="D357" i="19"/>
  <c r="D351" i="19"/>
  <c r="D344" i="19"/>
  <c r="D336" i="19"/>
  <c r="D333" i="19"/>
  <c r="D331" i="19"/>
  <c r="D322" i="19"/>
  <c r="D317" i="19"/>
  <c r="D313" i="19"/>
  <c r="D304" i="19"/>
  <c r="D297" i="19"/>
  <c r="D291" i="19"/>
  <c r="D287" i="19"/>
  <c r="D283" i="19"/>
  <c r="D277" i="19"/>
  <c r="D278" i="19"/>
  <c r="D272" i="19"/>
  <c r="D268" i="19"/>
  <c r="D264" i="19"/>
  <c r="D255" i="19"/>
  <c r="D256" i="19"/>
  <c r="D250" i="19"/>
  <c r="D251" i="19"/>
  <c r="D241" i="19"/>
  <c r="D242" i="19"/>
  <c r="D235" i="19"/>
  <c r="D229" i="19"/>
  <c r="D225" i="19"/>
  <c r="D217" i="19"/>
  <c r="D218" i="19"/>
  <c r="D211" i="19"/>
  <c r="D212" i="19"/>
  <c r="D206" i="19"/>
  <c r="D207" i="19"/>
  <c r="D201" i="19"/>
  <c r="D202" i="19"/>
  <c r="D193" i="19"/>
  <c r="D194" i="19"/>
  <c r="D188" i="19"/>
  <c r="D189" i="19"/>
  <c r="D178" i="19"/>
  <c r="D172" i="19"/>
  <c r="D168" i="19"/>
  <c r="D162" i="19"/>
  <c r="D155" i="19"/>
  <c r="D150" i="19"/>
  <c r="D142" i="19"/>
  <c r="D135" i="19"/>
  <c r="D125" i="19"/>
  <c r="D121" i="19"/>
  <c r="D116" i="19"/>
  <c r="D111" i="19"/>
  <c r="D102" i="19"/>
  <c r="D98" i="19"/>
  <c r="D90" i="19"/>
  <c r="D80" i="19"/>
  <c r="D75" i="19"/>
  <c r="D67" i="19"/>
  <c r="D61" i="19"/>
  <c r="D55" i="19"/>
  <c r="D50" i="19"/>
  <c r="D42" i="19"/>
  <c r="D35" i="19"/>
  <c r="D29" i="19"/>
  <c r="D21" i="19"/>
  <c r="D14" i="19"/>
  <c r="D9" i="19"/>
  <c r="D363" i="19"/>
  <c r="E1097" i="20"/>
  <c r="E1090" i="20"/>
  <c r="E1077" i="20"/>
  <c r="E1070" i="20"/>
  <c r="E1062" i="20"/>
  <c r="E1056" i="20"/>
  <c r="E1046" i="20"/>
  <c r="E1036" i="20"/>
  <c r="E1030" i="20"/>
  <c r="E1025" i="20"/>
  <c r="E1024" i="20"/>
  <c r="E1013" i="20"/>
  <c r="E1009" i="20"/>
  <c r="E1001" i="20"/>
  <c r="E991" i="20"/>
  <c r="E977" i="20"/>
  <c r="E966" i="20"/>
  <c r="E962" i="20"/>
  <c r="E954" i="20"/>
  <c r="E940" i="20"/>
  <c r="E931" i="20"/>
  <c r="E923" i="20"/>
  <c r="E917" i="20"/>
  <c r="E911" i="20"/>
  <c r="E897" i="20"/>
  <c r="E891" i="20"/>
  <c r="E876" i="20"/>
  <c r="E872" i="20"/>
  <c r="E858" i="20"/>
  <c r="E851" i="20"/>
  <c r="E841" i="20"/>
  <c r="E828" i="20"/>
  <c r="E815" i="20"/>
  <c r="E814" i="20"/>
  <c r="E803" i="20"/>
  <c r="E797" i="20"/>
  <c r="E789" i="20"/>
  <c r="E778" i="20"/>
  <c r="E767" i="20"/>
  <c r="E760" i="20"/>
  <c r="E750" i="20"/>
  <c r="E741" i="20"/>
  <c r="E733" i="20"/>
  <c r="E723" i="20"/>
  <c r="E716" i="20"/>
  <c r="E707" i="20"/>
  <c r="E698" i="20"/>
  <c r="E687" i="20"/>
  <c r="E680" i="20"/>
  <c r="E669" i="20"/>
  <c r="E661" i="20"/>
  <c r="E651" i="20"/>
  <c r="E638" i="20"/>
  <c r="E629" i="20"/>
  <c r="E621" i="20"/>
  <c r="E620" i="20"/>
  <c r="E471" i="20"/>
  <c r="E612" i="20"/>
  <c r="E607" i="20"/>
  <c r="E596" i="20"/>
  <c r="E586" i="20"/>
  <c r="E576" i="20"/>
  <c r="E565" i="20"/>
  <c r="E554" i="20"/>
  <c r="E542" i="20"/>
  <c r="E535" i="20"/>
  <c r="E522" i="20"/>
  <c r="E510" i="20"/>
  <c r="E503" i="20"/>
  <c r="E492" i="20"/>
  <c r="E481" i="20"/>
  <c r="E472" i="20"/>
  <c r="E385" i="20"/>
  <c r="E465" i="20"/>
  <c r="E455" i="20"/>
  <c r="E447" i="20"/>
  <c r="E441" i="20"/>
  <c r="E429" i="20"/>
  <c r="E420" i="20"/>
  <c r="E409" i="20"/>
  <c r="E403" i="20"/>
  <c r="E393" i="20"/>
  <c r="E386" i="20"/>
  <c r="E130" i="20"/>
  <c r="E377" i="20"/>
  <c r="E367" i="20"/>
  <c r="E359" i="20"/>
  <c r="E346" i="20"/>
  <c r="E338" i="20"/>
  <c r="E327" i="20"/>
  <c r="E315" i="20"/>
  <c r="E292" i="20"/>
  <c r="E305" i="20"/>
  <c r="E268" i="20"/>
  <c r="E281" i="20"/>
  <c r="E256" i="20"/>
  <c r="E246" i="20"/>
  <c r="E236" i="20"/>
  <c r="E226" i="20"/>
  <c r="E215" i="20"/>
  <c r="E203" i="20"/>
  <c r="E190" i="20"/>
  <c r="E177" i="20"/>
  <c r="E164" i="20"/>
  <c r="E152" i="20"/>
  <c r="E142" i="20"/>
  <c r="E131" i="20"/>
  <c r="E8" i="20"/>
  <c r="E117" i="20"/>
  <c r="E109" i="20"/>
  <c r="E95" i="20"/>
  <c r="E86" i="20"/>
  <c r="E74" i="20"/>
  <c r="E49" i="20"/>
  <c r="E60" i="20"/>
  <c r="E37" i="20"/>
  <c r="E27" i="20"/>
  <c r="E19" i="20"/>
  <c r="E9" i="20" l="1"/>
  <c r="D1024" i="20"/>
  <c r="D814" i="20"/>
  <c r="D620" i="20"/>
  <c r="D471" i="20"/>
  <c r="D385" i="20"/>
  <c r="D130" i="20"/>
  <c r="D8" i="20"/>
  <c r="D1097" i="20"/>
  <c r="D1090" i="20"/>
  <c r="D1077" i="20"/>
  <c r="D1070" i="20"/>
  <c r="D1062" i="20"/>
  <c r="D1056" i="20"/>
  <c r="D1046" i="20"/>
  <c r="D1036" i="20"/>
  <c r="D1030" i="20"/>
  <c r="D1025" i="20"/>
  <c r="D1013" i="20"/>
  <c r="D1009" i="20"/>
  <c r="D1001" i="20"/>
  <c r="D991" i="20"/>
  <c r="D977" i="20"/>
  <c r="D966" i="20"/>
  <c r="D962" i="20"/>
  <c r="D954" i="20"/>
  <c r="D940" i="20"/>
  <c r="D931" i="20"/>
  <c r="D923" i="20"/>
  <c r="D917" i="20"/>
  <c r="D911" i="20"/>
  <c r="D897" i="20"/>
  <c r="D891" i="20"/>
  <c r="D885" i="20"/>
  <c r="D876" i="20"/>
  <c r="D872" i="20"/>
  <c r="D858" i="20"/>
  <c r="D851" i="20"/>
  <c r="D841" i="20"/>
  <c r="D828" i="20"/>
  <c r="D815" i="20"/>
  <c r="D803" i="20"/>
  <c r="D797" i="20"/>
  <c r="D789" i="20"/>
  <c r="D778" i="20"/>
  <c r="D767" i="20"/>
  <c r="D760" i="20"/>
  <c r="D750" i="20"/>
  <c r="D741" i="20"/>
  <c r="D733" i="20"/>
  <c r="D723" i="20"/>
  <c r="D716" i="20"/>
  <c r="D707" i="20"/>
  <c r="D698" i="20"/>
  <c r="D687" i="20"/>
  <c r="D680" i="20"/>
  <c r="D669" i="20"/>
  <c r="D661" i="20"/>
  <c r="D651" i="20"/>
  <c r="D638" i="20"/>
  <c r="D629" i="20"/>
  <c r="D621" i="20"/>
  <c r="D612" i="20"/>
  <c r="D607" i="20"/>
  <c r="D596" i="20"/>
  <c r="D586" i="20"/>
  <c r="D576" i="20"/>
  <c r="D565" i="20"/>
  <c r="D554" i="20"/>
  <c r="D542" i="20"/>
  <c r="D535" i="20"/>
  <c r="D522" i="20"/>
  <c r="D510" i="20"/>
  <c r="D503" i="20"/>
  <c r="D492" i="20"/>
  <c r="D481" i="20"/>
  <c r="D472" i="20"/>
  <c r="D465" i="20"/>
  <c r="D455" i="20"/>
  <c r="D447" i="20"/>
  <c r="D441" i="20"/>
  <c r="D429" i="20"/>
  <c r="D420" i="20"/>
  <c r="D409" i="20"/>
  <c r="D403" i="20"/>
  <c r="D393" i="20"/>
  <c r="D386" i="20"/>
  <c r="D377" i="20"/>
  <c r="D367" i="20"/>
  <c r="D359" i="20"/>
  <c r="D346" i="20"/>
  <c r="D338" i="20"/>
  <c r="D327" i="20"/>
  <c r="D315" i="20"/>
  <c r="D305" i="20"/>
  <c r="D292" i="20"/>
  <c r="D281" i="20"/>
  <c r="D268" i="20"/>
  <c r="D256" i="20"/>
  <c r="D246" i="20"/>
  <c r="D236" i="20"/>
  <c r="D226" i="20"/>
  <c r="D215" i="20"/>
  <c r="D203" i="20"/>
  <c r="D190" i="20"/>
  <c r="D177" i="20"/>
  <c r="D164" i="20"/>
  <c r="D152" i="20"/>
  <c r="D142" i="20"/>
  <c r="D131" i="20"/>
  <c r="D117" i="20"/>
  <c r="D109" i="20"/>
  <c r="D95" i="20"/>
  <c r="D86" i="20"/>
  <c r="D74" i="20"/>
  <c r="D60" i="20"/>
  <c r="D49" i="20"/>
  <c r="D37" i="20"/>
  <c r="D27" i="20"/>
  <c r="D19" i="20"/>
  <c r="D9" i="20"/>
  <c r="C1097" i="20"/>
  <c r="C1098" i="20"/>
  <c r="C486" i="18"/>
  <c r="C364" i="19"/>
  <c r="C363" i="19"/>
  <c r="D486" i="18"/>
  <c r="D472" i="18"/>
  <c r="D462" i="18"/>
  <c r="D451" i="18"/>
  <c r="D447" i="18"/>
  <c r="D436" i="18"/>
  <c r="D428" i="18"/>
  <c r="D418" i="18"/>
  <c r="D402" i="18"/>
  <c r="D394" i="18"/>
  <c r="D379" i="18"/>
  <c r="D367" i="18"/>
  <c r="D363" i="18"/>
  <c r="D351" i="18"/>
  <c r="D336" i="18"/>
  <c r="D324" i="18"/>
  <c r="D310" i="18"/>
  <c r="D297" i="18"/>
  <c r="D282" i="18"/>
  <c r="D268" i="18"/>
  <c r="D259" i="18"/>
  <c r="D249" i="18"/>
  <c r="D243" i="18"/>
  <c r="D230" i="18"/>
  <c r="D217" i="18"/>
  <c r="D203" i="18"/>
  <c r="D197" i="18"/>
  <c r="D184" i="18"/>
  <c r="D170" i="18"/>
  <c r="D156" i="18"/>
  <c r="D142" i="18"/>
  <c r="D133" i="18"/>
  <c r="D118" i="18"/>
  <c r="D103" i="18"/>
  <c r="D87" i="18"/>
  <c r="D72" i="18"/>
  <c r="D61" i="18"/>
  <c r="D51" i="18"/>
  <c r="D36" i="18"/>
  <c r="D22" i="18"/>
  <c r="D8" i="18"/>
  <c r="C487" i="18"/>
  <c r="D93" i="17"/>
  <c r="C93" i="17"/>
  <c r="C94" i="17"/>
  <c r="D80" i="17"/>
  <c r="D75" i="17"/>
  <c r="D66" i="17"/>
  <c r="D60" i="17"/>
  <c r="D56" i="17"/>
  <c r="D48" i="17"/>
  <c r="D37" i="17"/>
  <c r="D32" i="17"/>
  <c r="D19" i="17" l="1"/>
  <c r="D12" i="17"/>
  <c r="D8" i="17"/>
</calcChain>
</file>

<file path=xl/sharedStrings.xml><?xml version="1.0" encoding="utf-8"?>
<sst xmlns="http://schemas.openxmlformats.org/spreadsheetml/2006/main" count="2161" uniqueCount="102">
  <si>
    <t>TECNICOS</t>
  </si>
  <si>
    <t>CANCELADOS</t>
  </si>
  <si>
    <t>OPERACIONALES</t>
  </si>
  <si>
    <t>INCONTROLABLES</t>
  </si>
  <si>
    <t>AGA-RAC Y COM</t>
  </si>
  <si>
    <t>AEROPORTUARIOS</t>
  </si>
  <si>
    <t>DEMORADOS</t>
  </si>
  <si>
    <t>NO ESPECIFICOS</t>
  </si>
  <si>
    <t>LAN COLOMBIA</t>
  </si>
  <si>
    <t>AVIANCA</t>
  </si>
  <si>
    <t>AEROMEXICO</t>
  </si>
  <si>
    <t>AEROLINEAS DE ANTIOQUIA</t>
  </si>
  <si>
    <t>AEROLINEAS ARGENTINAS</t>
  </si>
  <si>
    <t>CUBANA</t>
  </si>
  <si>
    <t>IBERIA</t>
  </si>
  <si>
    <t>LAN PERU</t>
  </si>
  <si>
    <t>COPA COLOMBIA</t>
  </si>
  <si>
    <t>SATENA</t>
  </si>
  <si>
    <t>VIVA COLOMBIA</t>
  </si>
  <si>
    <t>CONVIASA</t>
  </si>
  <si>
    <t>INSEL</t>
  </si>
  <si>
    <t>EASYFLY</t>
  </si>
  <si>
    <t>DELTA</t>
  </si>
  <si>
    <t>AMERICAN AIRLINES</t>
  </si>
  <si>
    <t>AIR CANADA</t>
  </si>
  <si>
    <t>AIR FRANCE</t>
  </si>
  <si>
    <t>INTERJET</t>
  </si>
  <si>
    <t>COPA AIRLINES</t>
  </si>
  <si>
    <t>LUFTHANSA</t>
  </si>
  <si>
    <t>AEROGAL</t>
  </si>
  <si>
    <t>JETBLUE</t>
  </si>
  <si>
    <t>SPIRIT AIRLINES</t>
  </si>
  <si>
    <t>TACA PERU</t>
  </si>
  <si>
    <t>LACSA</t>
  </si>
  <si>
    <t>LAN AIRLINES</t>
  </si>
  <si>
    <t>TACA INTERNATIONAL</t>
  </si>
  <si>
    <t>TAME</t>
  </si>
  <si>
    <t>TIARA</t>
  </si>
  <si>
    <t>UNITED</t>
  </si>
  <si>
    <t>DUTCH</t>
  </si>
  <si>
    <t>GUSTAVO ROJAS PINILLA</t>
  </si>
  <si>
    <t>ANTONIO ROLDAN BETANCOURT</t>
  </si>
  <si>
    <t>ARAUCA - SANTIAGO PEREZ QUIROZ</t>
  </si>
  <si>
    <t>ARMENIA - EL EDEN</t>
  </si>
  <si>
    <t>BARRANQUILLA-E. CORTISSOZ</t>
  </si>
  <si>
    <t>BUCARAMANGA - PALONEGRO</t>
  </si>
  <si>
    <t>BOGOTA - ELDORADO</t>
  </si>
  <si>
    <t>BAHIA SOLANO - JOSE C. MUTIS</t>
  </si>
  <si>
    <t>CALI - ALFONSO BONILLA ARAGON</t>
  </si>
  <si>
    <t>CARTAGENA - RAFAEL NUQEZ</t>
  </si>
  <si>
    <t>CUCUTA - CAMILO DAZA</t>
  </si>
  <si>
    <t>COROZAL - LAS BRUJAS</t>
  </si>
  <si>
    <t>BARRANCABERMEJA-YARIGUIES</t>
  </si>
  <si>
    <t>MEDELLIN - OLAYA HERRERA</t>
  </si>
  <si>
    <t>EL YOPAL</t>
  </si>
  <si>
    <t>GUSTAVO ARTUNDUAGA PAREDES</t>
  </si>
  <si>
    <t>GUAPI - JUAN CASIANO</t>
  </si>
  <si>
    <t>IBAGUE - PERALES</t>
  </si>
  <si>
    <t>IPIALES - SAN LUIS</t>
  </si>
  <si>
    <t>LETICIA-ALFREDO VASQUEZ COBO</t>
  </si>
  <si>
    <t>RIONEGRO - JOSE M. CORDOVA</t>
  </si>
  <si>
    <t>MONTERIA - LOS GARZONES</t>
  </si>
  <si>
    <t>MANIZALES - LA NUBIA</t>
  </si>
  <si>
    <t>NEIVA - BENITO SALAS</t>
  </si>
  <si>
    <t>CARREÑO-GERMAN OLANO</t>
  </si>
  <si>
    <t>PEREIRA - MATECAÑAS</t>
  </si>
  <si>
    <t>POPAYAN - GMOLEON VALENCIA</t>
  </si>
  <si>
    <t>PASTO - ANTONIO NARIQO</t>
  </si>
  <si>
    <t>PUERTO ASIS - 3 DE MAYO</t>
  </si>
  <si>
    <t>PROVIDENCIA- EL EMBRUJO</t>
  </si>
  <si>
    <t>RIOHACHA-ALMIRANTE PADILLA</t>
  </si>
  <si>
    <t>SAN JOSE DEL GUAVIARE</t>
  </si>
  <si>
    <t>SANTA MARTA - SIMON BOLIVAR</t>
  </si>
  <si>
    <t>LOS COLONIZADORES</t>
  </si>
  <si>
    <t>SAN VICENTE DEL CAGUAN</t>
  </si>
  <si>
    <t>TUMACO - LA FLORIDA</t>
  </si>
  <si>
    <t>QUIBDO - EL CARAÑO</t>
  </si>
  <si>
    <t>VALLEDUPAR-ALFONSO LOPEZ P.</t>
  </si>
  <si>
    <t>VILLAVICENCIO-VANGUARDIA</t>
  </si>
  <si>
    <t>CUMPLIDOS</t>
  </si>
  <si>
    <t>ANALISIS DE CUMPLIMIENTO</t>
  </si>
  <si>
    <t>AEROPUERTO INTERNACIONAL</t>
  </si>
  <si>
    <t>AEROPUERTO</t>
  </si>
  <si>
    <t xml:space="preserve">VUELOS </t>
  </si>
  <si>
    <t>MES : JULIO 2013</t>
  </si>
  <si>
    <t>TOTAL PROGRAMADOS</t>
  </si>
  <si>
    <t>TOTAL CUMPLIDOS</t>
  </si>
  <si>
    <t>Fuente: Torre de Control/Itinerarios/Aerolineas</t>
  </si>
  <si>
    <t>AEROPUERTO NACIONAL</t>
  </si>
  <si>
    <t>EMPRESAS  INTERNACIONALES</t>
  </si>
  <si>
    <t>AEROLINEA INTERNACIONAL</t>
  </si>
  <si>
    <t>VUELOS</t>
  </si>
  <si>
    <t>CUMPLIMIENTO ITINERARIO</t>
  </si>
  <si>
    <t>CUMPLIMIENTO AEROPUERTO</t>
  </si>
  <si>
    <t>CUMPLIMIENTO AEROLINEA</t>
  </si>
  <si>
    <t>TOTAL PROGAMADO</t>
  </si>
  <si>
    <t>TOTAL CUMPLIDO</t>
  </si>
  <si>
    <t>EMPRESAS  NACIONALES</t>
  </si>
  <si>
    <t>AEROLINEA NACIONAL</t>
  </si>
  <si>
    <t>TOTAL DE CUMPLIMIENTO DE AEROPUERTOS</t>
  </si>
  <si>
    <t>TOTAL DE CUMPLIMIENTO DE EMPRESAS</t>
  </si>
  <si>
    <t>MES :JULIO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</si>
</sst>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3" fillId="0" borderId="0" xfId="0" applyFont="1"/>
    <xf numFmtId="9" fontId="5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9" fontId="10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2" borderId="3" xfId="0" applyNumberFormat="1" applyFont="1" applyFill="1" applyBorder="1"/>
    <xf numFmtId="0" fontId="8" fillId="3" borderId="4" xfId="0" applyFont="1" applyFill="1" applyBorder="1" applyAlignment="1">
      <alignment horizontal="left" indent="1"/>
    </xf>
    <xf numFmtId="0" fontId="8" fillId="3" borderId="4" xfId="0" applyNumberFormat="1" applyFont="1" applyFill="1" applyBorder="1"/>
    <xf numFmtId="0" fontId="8" fillId="0" borderId="4" xfId="0" applyFont="1" applyBorder="1" applyAlignment="1">
      <alignment horizontal="left" indent="1"/>
    </xf>
    <xf numFmtId="0" fontId="8" fillId="0" borderId="4" xfId="0" applyNumberFormat="1" applyFont="1" applyBorder="1"/>
    <xf numFmtId="0" fontId="3" fillId="0" borderId="2" xfId="0" applyFont="1" applyBorder="1" applyAlignment="1">
      <alignment horizontal="left" indent="2"/>
    </xf>
    <xf numFmtId="0" fontId="3" fillId="0" borderId="2" xfId="0" applyNumberFormat="1" applyFont="1" applyBorder="1"/>
    <xf numFmtId="0" fontId="3" fillId="0" borderId="4" xfId="0" applyFont="1" applyBorder="1" applyAlignment="1">
      <alignment horizontal="left" indent="2"/>
    </xf>
    <xf numFmtId="0" fontId="3" fillId="0" borderId="4" xfId="0" applyNumberFormat="1" applyFont="1" applyBorder="1"/>
    <xf numFmtId="0" fontId="8" fillId="4" borderId="3" xfId="0" applyFont="1" applyFill="1" applyBorder="1" applyAlignment="1">
      <alignment horizontal="left"/>
    </xf>
    <xf numFmtId="0" fontId="8" fillId="4" borderId="3" xfId="0" applyNumberFormat="1" applyFont="1" applyFill="1" applyBorder="1"/>
    <xf numFmtId="0" fontId="8" fillId="3" borderId="2" xfId="0" applyFont="1" applyFill="1" applyBorder="1"/>
    <xf numFmtId="0" fontId="5" fillId="4" borderId="3" xfId="0" applyNumberFormat="1" applyFont="1" applyFill="1" applyBorder="1"/>
    <xf numFmtId="0" fontId="6" fillId="0" borderId="0" xfId="0" applyFont="1" applyBorder="1" applyAlignment="1"/>
    <xf numFmtId="0" fontId="2" fillId="0" borderId="0" xfId="0" applyFont="1" applyBorder="1" applyAlignment="1"/>
    <xf numFmtId="0" fontId="7" fillId="0" borderId="0" xfId="0" applyFont="1" applyBorder="1" applyAlignment="1"/>
    <xf numFmtId="0" fontId="8" fillId="0" borderId="4" xfId="0" applyFont="1" applyBorder="1" applyAlignment="1">
      <alignment horizontal="left" indent="2"/>
    </xf>
    <xf numFmtId="0" fontId="3" fillId="0" borderId="4" xfId="0" applyFont="1" applyBorder="1" applyAlignment="1">
      <alignment horizontal="left" indent="3"/>
    </xf>
    <xf numFmtId="9" fontId="8" fillId="2" borderId="3" xfId="0" applyNumberFormat="1" applyFont="1" applyFill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9" fontId="8" fillId="0" borderId="3" xfId="0" applyNumberFormat="1" applyFont="1" applyFill="1" applyBorder="1" applyAlignment="1">
      <alignment horizontal="center"/>
    </xf>
    <xf numFmtId="164" fontId="5" fillId="4" borderId="3" xfId="3" applyNumberFormat="1" applyFont="1" applyFill="1" applyBorder="1"/>
    <xf numFmtId="164" fontId="8" fillId="3" borderId="2" xfId="3" applyNumberFormat="1" applyFont="1" applyFill="1" applyBorder="1"/>
    <xf numFmtId="164" fontId="3" fillId="0" borderId="3" xfId="3" applyNumberFormat="1" applyFont="1" applyFill="1" applyBorder="1"/>
    <xf numFmtId="164" fontId="8" fillId="4" borderId="3" xfId="3" applyNumberFormat="1" applyFont="1" applyFill="1" applyBorder="1"/>
    <xf numFmtId="164" fontId="0" fillId="0" borderId="0" xfId="0" applyNumberFormat="1"/>
    <xf numFmtId="9" fontId="8" fillId="3" borderId="4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9" fontId="8" fillId="0" borderId="1" xfId="0" applyNumberFormat="1" applyFont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2" fontId="8" fillId="3" borderId="1" xfId="0" applyNumberFormat="1" applyFont="1" applyFill="1" applyBorder="1" applyAlignment="1">
      <alignment horizontal="center" vertical="center" wrapText="1"/>
    </xf>
    <xf numFmtId="12" fontId="8" fillId="3" borderId="2" xfId="0" applyNumberFormat="1" applyFont="1" applyFill="1" applyBorder="1" applyAlignment="1">
      <alignment horizontal="center" vertical="center" wrapText="1"/>
    </xf>
    <xf numFmtId="164" fontId="8" fillId="3" borderId="1" xfId="3" applyNumberFormat="1" applyFont="1" applyFill="1" applyBorder="1" applyAlignment="1">
      <alignment horizontal="center" vertical="center" wrapText="1"/>
    </xf>
    <xf numFmtId="164" fontId="8" fillId="3" borderId="2" xfId="3" applyNumberFormat="1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9" fontId="8" fillId="3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12" fontId="8" fillId="3" borderId="4" xfId="0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9" fontId="8" fillId="3" borderId="4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4" borderId="4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9" fontId="8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2" fillId="0" borderId="0" xfId="0" applyFont="1"/>
    <xf numFmtId="9" fontId="13" fillId="0" borderId="0" xfId="0" applyNumberFormat="1" applyFont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95"/>
  <sheetViews>
    <sheetView workbookViewId="0">
      <selection activeCell="C3" sqref="C3"/>
    </sheetView>
  </sheetViews>
  <sheetFormatPr baseColWidth="10" defaultRowHeight="13.2" x14ac:dyDescent="0.25"/>
  <cols>
    <col min="1" max="1" width="11.5546875" style="2"/>
    <col min="2" max="2" width="33" style="2" customWidth="1"/>
    <col min="3" max="3" width="22.44140625" style="2" customWidth="1"/>
    <col min="4" max="4" width="21.6640625" style="7" customWidth="1"/>
    <col min="5" max="16384" width="11.5546875" style="2"/>
  </cols>
  <sheetData>
    <row r="1" spans="1:4" s="60" customFormat="1" ht="15.6" x14ac:dyDescent="0.3">
      <c r="A1" s="37" t="s">
        <v>80</v>
      </c>
      <c r="D1" s="61"/>
    </row>
    <row r="2" spans="1:4" x14ac:dyDescent="0.25">
      <c r="A2" s="4" t="s">
        <v>81</v>
      </c>
    </row>
    <row r="3" spans="1:4" ht="13.8" x14ac:dyDescent="0.25">
      <c r="A3" s="38" t="s">
        <v>84</v>
      </c>
    </row>
    <row r="5" spans="1:4" ht="12.6" customHeight="1" thickBot="1" x14ac:dyDescent="0.3"/>
    <row r="6" spans="1:4" x14ac:dyDescent="0.25">
      <c r="B6" s="42" t="s">
        <v>82</v>
      </c>
      <c r="C6" s="44" t="s">
        <v>83</v>
      </c>
      <c r="D6" s="46" t="s">
        <v>93</v>
      </c>
    </row>
    <row r="7" spans="1:4" ht="13.8" thickBot="1" x14ac:dyDescent="0.3">
      <c r="B7" s="43"/>
      <c r="C7" s="45"/>
      <c r="D7" s="47"/>
    </row>
    <row r="8" spans="1:4" ht="13.8" thickBot="1" x14ac:dyDescent="0.3">
      <c r="B8" s="8" t="s">
        <v>43</v>
      </c>
      <c r="C8" s="9">
        <v>9</v>
      </c>
      <c r="D8" s="27">
        <f>(C9+C11)/C8</f>
        <v>1</v>
      </c>
    </row>
    <row r="9" spans="1:4" x14ac:dyDescent="0.25">
      <c r="B9" s="10" t="s">
        <v>79</v>
      </c>
      <c r="C9" s="11">
        <v>4</v>
      </c>
      <c r="D9" s="39"/>
    </row>
    <row r="10" spans="1:4" ht="14.4" customHeight="1" x14ac:dyDescent="0.25">
      <c r="B10" s="12" t="s">
        <v>6</v>
      </c>
      <c r="C10" s="13">
        <v>5</v>
      </c>
      <c r="D10" s="40"/>
    </row>
    <row r="11" spans="1:4" ht="15" customHeight="1" thickBot="1" x14ac:dyDescent="0.3">
      <c r="B11" s="14" t="s">
        <v>7</v>
      </c>
      <c r="C11" s="15">
        <v>5</v>
      </c>
      <c r="D11" s="41"/>
    </row>
    <row r="12" spans="1:4" ht="13.8" thickBot="1" x14ac:dyDescent="0.3">
      <c r="B12" s="8" t="s">
        <v>44</v>
      </c>
      <c r="C12" s="9">
        <v>93</v>
      </c>
      <c r="D12" s="27">
        <f>(C13+C18+C17+C16)/C12</f>
        <v>0.967741935483871</v>
      </c>
    </row>
    <row r="13" spans="1:4" x14ac:dyDescent="0.25">
      <c r="B13" s="10" t="s">
        <v>79</v>
      </c>
      <c r="C13" s="11">
        <v>83</v>
      </c>
      <c r="D13" s="39"/>
    </row>
    <row r="14" spans="1:4" ht="14.4" customHeight="1" x14ac:dyDescent="0.25">
      <c r="B14" s="12" t="s">
        <v>6</v>
      </c>
      <c r="C14" s="13">
        <v>10</v>
      </c>
      <c r="D14" s="40"/>
    </row>
    <row r="15" spans="1:4" ht="14.4" customHeight="1" x14ac:dyDescent="0.25">
      <c r="B15" s="16" t="s">
        <v>4</v>
      </c>
      <c r="C15" s="17">
        <v>3</v>
      </c>
      <c r="D15" s="40"/>
    </row>
    <row r="16" spans="1:4" ht="14.4" customHeight="1" x14ac:dyDescent="0.25">
      <c r="B16" s="16" t="s">
        <v>3</v>
      </c>
      <c r="C16" s="17">
        <v>1</v>
      </c>
      <c r="D16" s="40"/>
    </row>
    <row r="17" spans="2:4" ht="14.4" customHeight="1" x14ac:dyDescent="0.25">
      <c r="B17" s="16" t="s">
        <v>7</v>
      </c>
      <c r="C17" s="17">
        <v>3</v>
      </c>
      <c r="D17" s="40"/>
    </row>
    <row r="18" spans="2:4" ht="15" customHeight="1" thickBot="1" x14ac:dyDescent="0.3">
      <c r="B18" s="14" t="s">
        <v>2</v>
      </c>
      <c r="C18" s="15">
        <v>3</v>
      </c>
      <c r="D18" s="41"/>
    </row>
    <row r="19" spans="2:4" ht="13.8" thickBot="1" x14ac:dyDescent="0.3">
      <c r="B19" s="8" t="s">
        <v>46</v>
      </c>
      <c r="C19" s="9">
        <v>2657</v>
      </c>
      <c r="D19" s="27">
        <f>(C20+C23+C24+C28+C29+C30+C31-C26)/C19</f>
        <v>0.87504704554008284</v>
      </c>
    </row>
    <row r="20" spans="2:4" x14ac:dyDescent="0.25">
      <c r="B20" s="10" t="s">
        <v>79</v>
      </c>
      <c r="C20" s="11">
        <v>1819</v>
      </c>
      <c r="D20" s="39"/>
    </row>
    <row r="21" spans="2:4" x14ac:dyDescent="0.25">
      <c r="B21" s="12" t="s">
        <v>1</v>
      </c>
      <c r="C21" s="13">
        <v>13</v>
      </c>
      <c r="D21" s="40"/>
    </row>
    <row r="22" spans="2:4" x14ac:dyDescent="0.25">
      <c r="B22" s="16" t="s">
        <v>7</v>
      </c>
      <c r="C22" s="17">
        <v>9</v>
      </c>
      <c r="D22" s="40"/>
    </row>
    <row r="23" spans="2:4" x14ac:dyDescent="0.25">
      <c r="B23" s="16" t="s">
        <v>2</v>
      </c>
      <c r="C23" s="17">
        <v>1</v>
      </c>
      <c r="D23" s="40"/>
    </row>
    <row r="24" spans="2:4" x14ac:dyDescent="0.25">
      <c r="B24" s="16" t="s">
        <v>0</v>
      </c>
      <c r="C24" s="17">
        <v>3</v>
      </c>
      <c r="D24" s="40"/>
    </row>
    <row r="25" spans="2:4" x14ac:dyDescent="0.25">
      <c r="B25" s="12" t="s">
        <v>6</v>
      </c>
      <c r="C25" s="13">
        <v>825</v>
      </c>
      <c r="D25" s="40"/>
    </row>
    <row r="26" spans="2:4" x14ac:dyDescent="0.25">
      <c r="B26" s="16" t="s">
        <v>5</v>
      </c>
      <c r="C26" s="17">
        <v>123</v>
      </c>
      <c r="D26" s="40"/>
    </row>
    <row r="27" spans="2:4" x14ac:dyDescent="0.25">
      <c r="B27" s="16" t="s">
        <v>4</v>
      </c>
      <c r="C27" s="17">
        <v>77</v>
      </c>
      <c r="D27" s="40"/>
    </row>
    <row r="28" spans="2:4" x14ac:dyDescent="0.25">
      <c r="B28" s="16" t="s">
        <v>3</v>
      </c>
      <c r="C28" s="17">
        <v>70</v>
      </c>
      <c r="D28" s="40"/>
    </row>
    <row r="29" spans="2:4" x14ac:dyDescent="0.25">
      <c r="B29" s="16" t="s">
        <v>7</v>
      </c>
      <c r="C29" s="17">
        <v>252</v>
      </c>
      <c r="D29" s="40"/>
    </row>
    <row r="30" spans="2:4" x14ac:dyDescent="0.25">
      <c r="B30" s="16" t="s">
        <v>2</v>
      </c>
      <c r="C30" s="17">
        <v>242</v>
      </c>
      <c r="D30" s="40"/>
    </row>
    <row r="31" spans="2:4" ht="13.8" thickBot="1" x14ac:dyDescent="0.3">
      <c r="B31" s="16" t="s">
        <v>0</v>
      </c>
      <c r="C31" s="17">
        <v>61</v>
      </c>
      <c r="D31" s="41"/>
    </row>
    <row r="32" spans="2:4" ht="13.8" thickBot="1" x14ac:dyDescent="0.3">
      <c r="B32" s="8" t="s">
        <v>45</v>
      </c>
      <c r="C32" s="9">
        <v>17</v>
      </c>
      <c r="D32" s="27">
        <f>(C33+C35+C36)/C32</f>
        <v>1</v>
      </c>
    </row>
    <row r="33" spans="2:4" x14ac:dyDescent="0.25">
      <c r="B33" s="10" t="s">
        <v>79</v>
      </c>
      <c r="C33" s="11">
        <v>15</v>
      </c>
      <c r="D33" s="39"/>
    </row>
    <row r="34" spans="2:4" x14ac:dyDescent="0.25">
      <c r="B34" s="12" t="s">
        <v>6</v>
      </c>
      <c r="C34" s="13">
        <v>2</v>
      </c>
      <c r="D34" s="40"/>
    </row>
    <row r="35" spans="2:4" x14ac:dyDescent="0.25">
      <c r="B35" s="16" t="s">
        <v>7</v>
      </c>
      <c r="C35" s="17">
        <v>1</v>
      </c>
      <c r="D35" s="40"/>
    </row>
    <row r="36" spans="2:4" ht="13.8" thickBot="1" x14ac:dyDescent="0.3">
      <c r="B36" s="16" t="s">
        <v>2</v>
      </c>
      <c r="C36" s="17">
        <v>1</v>
      </c>
      <c r="D36" s="41"/>
    </row>
    <row r="37" spans="2:4" ht="13.8" thickBot="1" x14ac:dyDescent="0.3">
      <c r="B37" s="8" t="s">
        <v>48</v>
      </c>
      <c r="C37" s="9">
        <v>298</v>
      </c>
      <c r="D37" s="27">
        <f>(C38+C40+C44+C45+C46+C47-C42)/C37</f>
        <v>0.96979865771812079</v>
      </c>
    </row>
    <row r="38" spans="2:4" x14ac:dyDescent="0.25">
      <c r="B38" s="10" t="s">
        <v>79</v>
      </c>
      <c r="C38" s="11">
        <v>182</v>
      </c>
      <c r="D38" s="39"/>
    </row>
    <row r="39" spans="2:4" x14ac:dyDescent="0.25">
      <c r="B39" s="12" t="s">
        <v>1</v>
      </c>
      <c r="C39" s="13">
        <v>2</v>
      </c>
      <c r="D39" s="40"/>
    </row>
    <row r="40" spans="2:4" x14ac:dyDescent="0.25">
      <c r="B40" s="16" t="s">
        <v>7</v>
      </c>
      <c r="C40" s="17">
        <v>2</v>
      </c>
      <c r="D40" s="40"/>
    </row>
    <row r="41" spans="2:4" x14ac:dyDescent="0.25">
      <c r="B41" s="12" t="s">
        <v>6</v>
      </c>
      <c r="C41" s="13">
        <v>114</v>
      </c>
      <c r="D41" s="40"/>
    </row>
    <row r="42" spans="2:4" x14ac:dyDescent="0.25">
      <c r="B42" s="16" t="s">
        <v>5</v>
      </c>
      <c r="C42" s="17">
        <v>2</v>
      </c>
      <c r="D42" s="40"/>
    </row>
    <row r="43" spans="2:4" x14ac:dyDescent="0.25">
      <c r="B43" s="16" t="s">
        <v>4</v>
      </c>
      <c r="C43" s="17">
        <v>5</v>
      </c>
      <c r="D43" s="40"/>
    </row>
    <row r="44" spans="2:4" x14ac:dyDescent="0.25">
      <c r="B44" s="16" t="s">
        <v>3</v>
      </c>
      <c r="C44" s="17">
        <v>2</v>
      </c>
      <c r="D44" s="40"/>
    </row>
    <row r="45" spans="2:4" x14ac:dyDescent="0.25">
      <c r="B45" s="16" t="s">
        <v>7</v>
      </c>
      <c r="C45" s="17">
        <v>74</v>
      </c>
      <c r="D45" s="40"/>
    </row>
    <row r="46" spans="2:4" x14ac:dyDescent="0.25">
      <c r="B46" s="16" t="s">
        <v>2</v>
      </c>
      <c r="C46" s="17">
        <v>26</v>
      </c>
      <c r="D46" s="40"/>
    </row>
    <row r="47" spans="2:4" ht="13.8" thickBot="1" x14ac:dyDescent="0.3">
      <c r="B47" s="16" t="s">
        <v>0</v>
      </c>
      <c r="C47" s="17">
        <v>5</v>
      </c>
      <c r="D47" s="41"/>
    </row>
    <row r="48" spans="2:4" ht="13.8" thickBot="1" x14ac:dyDescent="0.3">
      <c r="B48" s="8" t="s">
        <v>49</v>
      </c>
      <c r="C48" s="9">
        <v>142</v>
      </c>
      <c r="D48" s="27">
        <f>(C49+C51+C54+C55)/C48</f>
        <v>0.99295774647887325</v>
      </c>
    </row>
    <row r="49" spans="2:4" x14ac:dyDescent="0.25">
      <c r="B49" s="10" t="s">
        <v>79</v>
      </c>
      <c r="C49" s="11">
        <v>113</v>
      </c>
      <c r="D49" s="39"/>
    </row>
    <row r="50" spans="2:4" x14ac:dyDescent="0.25">
      <c r="B50" s="12" t="s">
        <v>1</v>
      </c>
      <c r="C50" s="13">
        <v>7</v>
      </c>
      <c r="D50" s="40"/>
    </row>
    <row r="51" spans="2:4" x14ac:dyDescent="0.25">
      <c r="B51" s="16" t="s">
        <v>7</v>
      </c>
      <c r="C51" s="17">
        <v>7</v>
      </c>
      <c r="D51" s="40"/>
    </row>
    <row r="52" spans="2:4" x14ac:dyDescent="0.25">
      <c r="B52" s="12" t="s">
        <v>6</v>
      </c>
      <c r="C52" s="13">
        <v>22</v>
      </c>
      <c r="D52" s="40"/>
    </row>
    <row r="53" spans="2:4" x14ac:dyDescent="0.25">
      <c r="B53" s="16" t="s">
        <v>4</v>
      </c>
      <c r="C53" s="17">
        <v>1</v>
      </c>
      <c r="D53" s="40"/>
    </row>
    <row r="54" spans="2:4" x14ac:dyDescent="0.25">
      <c r="B54" s="16" t="s">
        <v>7</v>
      </c>
      <c r="C54" s="17">
        <v>20</v>
      </c>
      <c r="D54" s="40"/>
    </row>
    <row r="55" spans="2:4" ht="13.8" thickBot="1" x14ac:dyDescent="0.3">
      <c r="B55" s="16" t="s">
        <v>2</v>
      </c>
      <c r="C55" s="17">
        <v>1</v>
      </c>
      <c r="D55" s="41"/>
    </row>
    <row r="56" spans="2:4" ht="13.8" thickBot="1" x14ac:dyDescent="0.3">
      <c r="B56" s="8" t="s">
        <v>50</v>
      </c>
      <c r="C56" s="9">
        <v>18</v>
      </c>
      <c r="D56" s="27">
        <f>(C57+C59)/C56</f>
        <v>1</v>
      </c>
    </row>
    <row r="57" spans="2:4" x14ac:dyDescent="0.25">
      <c r="B57" s="10" t="s">
        <v>79</v>
      </c>
      <c r="C57" s="11">
        <v>16</v>
      </c>
      <c r="D57" s="39"/>
    </row>
    <row r="58" spans="2:4" x14ac:dyDescent="0.25">
      <c r="B58" s="12" t="s">
        <v>6</v>
      </c>
      <c r="C58" s="13">
        <v>2</v>
      </c>
      <c r="D58" s="40"/>
    </row>
    <row r="59" spans="2:4" ht="13.8" thickBot="1" x14ac:dyDescent="0.3">
      <c r="B59" s="16" t="s">
        <v>7</v>
      </c>
      <c r="C59" s="17">
        <v>2</v>
      </c>
      <c r="D59" s="41"/>
    </row>
    <row r="60" spans="2:4" ht="13.8" thickBot="1" x14ac:dyDescent="0.3">
      <c r="B60" s="8" t="s">
        <v>40</v>
      </c>
      <c r="C60" s="9">
        <v>18</v>
      </c>
      <c r="D60" s="27">
        <f>(C61+C64+C65-C63)/C60</f>
        <v>0.88888888888888884</v>
      </c>
    </row>
    <row r="61" spans="2:4" x14ac:dyDescent="0.25">
      <c r="B61" s="10" t="s">
        <v>79</v>
      </c>
      <c r="C61" s="11">
        <v>5</v>
      </c>
      <c r="D61" s="39"/>
    </row>
    <row r="62" spans="2:4" x14ac:dyDescent="0.25">
      <c r="B62" s="12" t="s">
        <v>6</v>
      </c>
      <c r="C62" s="13">
        <v>13</v>
      </c>
      <c r="D62" s="40"/>
    </row>
    <row r="63" spans="2:4" x14ac:dyDescent="0.25">
      <c r="B63" s="16" t="s">
        <v>5</v>
      </c>
      <c r="C63" s="17">
        <v>1</v>
      </c>
      <c r="D63" s="40"/>
    </row>
    <row r="64" spans="2:4" x14ac:dyDescent="0.25">
      <c r="B64" s="16" t="s">
        <v>7</v>
      </c>
      <c r="C64" s="17">
        <v>11</v>
      </c>
      <c r="D64" s="40"/>
    </row>
    <row r="65" spans="2:4" ht="13.8" thickBot="1" x14ac:dyDescent="0.3">
      <c r="B65" s="16" t="s">
        <v>2</v>
      </c>
      <c r="C65" s="17">
        <v>1</v>
      </c>
      <c r="D65" s="41"/>
    </row>
    <row r="66" spans="2:4" ht="13.8" thickBot="1" x14ac:dyDescent="0.3">
      <c r="B66" s="8" t="s">
        <v>65</v>
      </c>
      <c r="C66" s="9">
        <v>31</v>
      </c>
      <c r="D66" s="27">
        <f>(C67+C69+C72+C73+C74)/C66</f>
        <v>0.967741935483871</v>
      </c>
    </row>
    <row r="67" spans="2:4" x14ac:dyDescent="0.25">
      <c r="B67" s="10" t="s">
        <v>79</v>
      </c>
      <c r="C67" s="11">
        <v>23</v>
      </c>
      <c r="D67" s="39"/>
    </row>
    <row r="68" spans="2:4" x14ac:dyDescent="0.25">
      <c r="B68" s="12" t="s">
        <v>1</v>
      </c>
      <c r="C68" s="13">
        <v>2</v>
      </c>
      <c r="D68" s="40"/>
    </row>
    <row r="69" spans="2:4" x14ac:dyDescent="0.25">
      <c r="B69" s="16" t="s">
        <v>7</v>
      </c>
      <c r="C69" s="17">
        <v>2</v>
      </c>
      <c r="D69" s="40"/>
    </row>
    <row r="70" spans="2:4" x14ac:dyDescent="0.25">
      <c r="B70" s="12" t="s">
        <v>6</v>
      </c>
      <c r="C70" s="13">
        <v>6</v>
      </c>
      <c r="D70" s="40"/>
    </row>
    <row r="71" spans="2:4" x14ac:dyDescent="0.25">
      <c r="B71" s="16" t="s">
        <v>4</v>
      </c>
      <c r="C71" s="17">
        <v>1</v>
      </c>
      <c r="D71" s="40"/>
    </row>
    <row r="72" spans="2:4" x14ac:dyDescent="0.25">
      <c r="B72" s="16" t="s">
        <v>7</v>
      </c>
      <c r="C72" s="17">
        <v>2</v>
      </c>
      <c r="D72" s="40"/>
    </row>
    <row r="73" spans="2:4" x14ac:dyDescent="0.25">
      <c r="B73" s="16" t="s">
        <v>2</v>
      </c>
      <c r="C73" s="17">
        <v>2</v>
      </c>
      <c r="D73" s="40"/>
    </row>
    <row r="74" spans="2:4" ht="13.8" thickBot="1" x14ac:dyDescent="0.3">
      <c r="B74" s="16" t="s">
        <v>0</v>
      </c>
      <c r="C74" s="17">
        <v>1</v>
      </c>
      <c r="D74" s="41"/>
    </row>
    <row r="75" spans="2:4" ht="13.8" thickBot="1" x14ac:dyDescent="0.3">
      <c r="B75" s="8" t="s">
        <v>70</v>
      </c>
      <c r="C75" s="9">
        <v>9</v>
      </c>
      <c r="D75" s="27">
        <f>(0+C77+C79)/C75</f>
        <v>1</v>
      </c>
    </row>
    <row r="76" spans="2:4" x14ac:dyDescent="0.25">
      <c r="B76" s="12" t="s">
        <v>1</v>
      </c>
      <c r="C76" s="13">
        <v>3</v>
      </c>
      <c r="D76" s="39"/>
    </row>
    <row r="77" spans="2:4" x14ac:dyDescent="0.25">
      <c r="B77" s="16" t="s">
        <v>7</v>
      </c>
      <c r="C77" s="17">
        <v>3</v>
      </c>
      <c r="D77" s="40"/>
    </row>
    <row r="78" spans="2:4" x14ac:dyDescent="0.25">
      <c r="B78" s="12" t="s">
        <v>6</v>
      </c>
      <c r="C78" s="13">
        <v>6</v>
      </c>
      <c r="D78" s="40"/>
    </row>
    <row r="79" spans="2:4" ht="13.8" thickBot="1" x14ac:dyDescent="0.3">
      <c r="B79" s="16" t="s">
        <v>7</v>
      </c>
      <c r="C79" s="17">
        <v>6</v>
      </c>
      <c r="D79" s="41"/>
    </row>
    <row r="80" spans="2:4" ht="13.8" thickBot="1" x14ac:dyDescent="0.3">
      <c r="B80" s="8" t="s">
        <v>60</v>
      </c>
      <c r="C80" s="9">
        <v>497</v>
      </c>
      <c r="D80" s="27">
        <f>(C81+C83+C84+C85+C89+C90+C91+C92-C87)/C80</f>
        <v>0.97786720321931586</v>
      </c>
    </row>
    <row r="81" spans="2:5" x14ac:dyDescent="0.25">
      <c r="B81" s="10" t="s">
        <v>79</v>
      </c>
      <c r="C81" s="11">
        <v>370</v>
      </c>
      <c r="D81" s="39"/>
    </row>
    <row r="82" spans="2:5" x14ac:dyDescent="0.25">
      <c r="B82" s="12" t="s">
        <v>1</v>
      </c>
      <c r="C82" s="13">
        <v>13</v>
      </c>
      <c r="D82" s="40"/>
    </row>
    <row r="83" spans="2:5" x14ac:dyDescent="0.25">
      <c r="B83" s="16" t="s">
        <v>7</v>
      </c>
      <c r="C83" s="17">
        <v>11</v>
      </c>
      <c r="D83" s="40"/>
    </row>
    <row r="84" spans="2:5" x14ac:dyDescent="0.25">
      <c r="B84" s="16" t="s">
        <v>2</v>
      </c>
      <c r="C84" s="17">
        <v>1</v>
      </c>
      <c r="D84" s="40"/>
    </row>
    <row r="85" spans="2:5" x14ac:dyDescent="0.25">
      <c r="B85" s="16" t="s">
        <v>0</v>
      </c>
      <c r="C85" s="17">
        <v>1</v>
      </c>
      <c r="D85" s="40"/>
    </row>
    <row r="86" spans="2:5" x14ac:dyDescent="0.25">
      <c r="B86" s="12" t="s">
        <v>6</v>
      </c>
      <c r="C86" s="13">
        <v>114</v>
      </c>
      <c r="D86" s="40"/>
    </row>
    <row r="87" spans="2:5" x14ac:dyDescent="0.25">
      <c r="B87" s="16" t="s">
        <v>5</v>
      </c>
      <c r="C87" s="17">
        <v>2</v>
      </c>
      <c r="D87" s="40"/>
    </row>
    <row r="88" spans="2:5" x14ac:dyDescent="0.25">
      <c r="B88" s="16" t="s">
        <v>4</v>
      </c>
      <c r="C88" s="17">
        <v>7</v>
      </c>
      <c r="D88" s="40"/>
    </row>
    <row r="89" spans="2:5" x14ac:dyDescent="0.25">
      <c r="B89" s="16" t="s">
        <v>3</v>
      </c>
      <c r="C89" s="17">
        <v>10</v>
      </c>
      <c r="D89" s="40"/>
    </row>
    <row r="90" spans="2:5" x14ac:dyDescent="0.25">
      <c r="B90" s="16" t="s">
        <v>7</v>
      </c>
      <c r="C90" s="17">
        <v>66</v>
      </c>
      <c r="D90" s="40"/>
    </row>
    <row r="91" spans="2:5" x14ac:dyDescent="0.25">
      <c r="B91" s="16" t="s">
        <v>2</v>
      </c>
      <c r="C91" s="17">
        <v>27</v>
      </c>
      <c r="D91" s="40"/>
    </row>
    <row r="92" spans="2:5" ht="13.8" thickBot="1" x14ac:dyDescent="0.3">
      <c r="B92" s="16" t="s">
        <v>0</v>
      </c>
      <c r="C92" s="17">
        <v>2</v>
      </c>
      <c r="D92" s="40"/>
    </row>
    <row r="93" spans="2:5" ht="15" thickBot="1" x14ac:dyDescent="0.35">
      <c r="B93" s="18" t="s">
        <v>85</v>
      </c>
      <c r="C93" s="21">
        <f>C8+C12+C19+C32+C37+C48+C56+C60+C66+C75+C80</f>
        <v>3789</v>
      </c>
      <c r="D93" s="46">
        <f>(C94+C11+C16+C17+C18+C22+C23+C24+C28+C29+C30+C31+C35+C36+C40+C44+C45+C46+C47+C51+C54+C55+C59+C64+C65+C69+C72+C73+C74+C77+C79+C83+C84+C85+C89+C90+C91+C92-C26-C42-C63-C87)/C93</f>
        <v>0.90762734230667719</v>
      </c>
      <c r="E93" s="1"/>
    </row>
    <row r="94" spans="2:5" ht="15" thickBot="1" x14ac:dyDescent="0.35">
      <c r="B94" s="20" t="s">
        <v>86</v>
      </c>
      <c r="C94" s="20">
        <f>C9+C13+C20+C33+C38+C49+C57+C61+C67+C81</f>
        <v>2630</v>
      </c>
      <c r="D94" s="47"/>
      <c r="E94" s="1"/>
    </row>
    <row r="95" spans="2:5" x14ac:dyDescent="0.25">
      <c r="B95" s="48" t="s">
        <v>87</v>
      </c>
      <c r="C95" s="48"/>
      <c r="D95" s="48"/>
      <c r="E95" s="48"/>
    </row>
  </sheetData>
  <mergeCells count="16">
    <mergeCell ref="D76:D79"/>
    <mergeCell ref="D81:D92"/>
    <mergeCell ref="D93:D94"/>
    <mergeCell ref="B95:E95"/>
    <mergeCell ref="D33:D36"/>
    <mergeCell ref="D38:D47"/>
    <mergeCell ref="D49:D55"/>
    <mergeCell ref="D57:D59"/>
    <mergeCell ref="D61:D65"/>
    <mergeCell ref="D67:D74"/>
    <mergeCell ref="D20:D31"/>
    <mergeCell ref="B6:B7"/>
    <mergeCell ref="C6:C7"/>
    <mergeCell ref="D6:D7"/>
    <mergeCell ref="D9:D11"/>
    <mergeCell ref="D13:D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489"/>
  <sheetViews>
    <sheetView workbookViewId="0">
      <selection activeCell="B31" sqref="B31"/>
    </sheetView>
  </sheetViews>
  <sheetFormatPr baseColWidth="10" defaultRowHeight="14.4" x14ac:dyDescent="0.3"/>
  <cols>
    <col min="2" max="2" width="41.77734375" customWidth="1"/>
    <col min="3" max="3" width="19.21875" bestFit="1" customWidth="1"/>
    <col min="4" max="4" width="23.77734375" style="3" customWidth="1"/>
  </cols>
  <sheetData>
    <row r="1" spans="1:4" s="5" customFormat="1" ht="15.6" x14ac:dyDescent="0.3">
      <c r="A1" s="37" t="s">
        <v>80</v>
      </c>
      <c r="D1" s="6"/>
    </row>
    <row r="2" spans="1:4" s="5" customFormat="1" ht="13.8" x14ac:dyDescent="0.25">
      <c r="A2" s="4" t="s">
        <v>88</v>
      </c>
      <c r="D2" s="6"/>
    </row>
    <row r="3" spans="1:4" s="5" customFormat="1" ht="13.8" x14ac:dyDescent="0.25">
      <c r="A3" s="38" t="s">
        <v>84</v>
      </c>
      <c r="D3" s="6"/>
    </row>
    <row r="4" spans="1:4" s="1" customFormat="1" x14ac:dyDescent="0.3">
      <c r="D4" s="3"/>
    </row>
    <row r="5" spans="1:4" s="1" customFormat="1" ht="15" thickBot="1" x14ac:dyDescent="0.35">
      <c r="D5" s="3"/>
    </row>
    <row r="6" spans="1:4" x14ac:dyDescent="0.3">
      <c r="B6" s="42" t="s">
        <v>82</v>
      </c>
      <c r="C6" s="44" t="s">
        <v>83</v>
      </c>
      <c r="D6" s="46" t="s">
        <v>93</v>
      </c>
    </row>
    <row r="7" spans="1:4" ht="15" thickBot="1" x14ac:dyDescent="0.35">
      <c r="B7" s="49"/>
      <c r="C7" s="50"/>
      <c r="D7" s="51"/>
    </row>
    <row r="8" spans="1:4" ht="15" thickBot="1" x14ac:dyDescent="0.35">
      <c r="B8" s="8" t="s">
        <v>41</v>
      </c>
      <c r="C8" s="9">
        <v>296</v>
      </c>
      <c r="D8" s="27">
        <f>(C9+C12+C13+C14+C15+C18+C19+C20+C21)/C8</f>
        <v>0.95608108108108103</v>
      </c>
    </row>
    <row r="9" spans="1:4" x14ac:dyDescent="0.3">
      <c r="B9" s="10" t="s">
        <v>79</v>
      </c>
      <c r="C9" s="11">
        <v>134</v>
      </c>
      <c r="D9" s="39"/>
    </row>
    <row r="10" spans="1:4" x14ac:dyDescent="0.3">
      <c r="B10" s="12" t="s">
        <v>1</v>
      </c>
      <c r="C10" s="13">
        <v>42</v>
      </c>
      <c r="D10" s="40"/>
    </row>
    <row r="11" spans="1:4" x14ac:dyDescent="0.3">
      <c r="B11" s="16" t="s">
        <v>4</v>
      </c>
      <c r="C11" s="17">
        <v>1</v>
      </c>
      <c r="D11" s="40"/>
    </row>
    <row r="12" spans="1:4" x14ac:dyDescent="0.3">
      <c r="B12" s="16" t="s">
        <v>3</v>
      </c>
      <c r="C12" s="17">
        <v>6</v>
      </c>
      <c r="D12" s="40"/>
    </row>
    <row r="13" spans="1:4" x14ac:dyDescent="0.3">
      <c r="B13" s="16" t="s">
        <v>7</v>
      </c>
      <c r="C13" s="17">
        <v>30</v>
      </c>
      <c r="D13" s="40"/>
    </row>
    <row r="14" spans="1:4" x14ac:dyDescent="0.3">
      <c r="B14" s="16" t="s">
        <v>2</v>
      </c>
      <c r="C14" s="17">
        <v>2</v>
      </c>
      <c r="D14" s="40"/>
    </row>
    <row r="15" spans="1:4" x14ac:dyDescent="0.3">
      <c r="B15" s="16" t="s">
        <v>0</v>
      </c>
      <c r="C15" s="17">
        <v>3</v>
      </c>
      <c r="D15" s="40"/>
    </row>
    <row r="16" spans="1:4" x14ac:dyDescent="0.3">
      <c r="B16" s="12" t="s">
        <v>6</v>
      </c>
      <c r="C16" s="13">
        <v>120</v>
      </c>
      <c r="D16" s="40"/>
    </row>
    <row r="17" spans="2:4" x14ac:dyDescent="0.3">
      <c r="B17" s="16" t="s">
        <v>4</v>
      </c>
      <c r="C17" s="17">
        <v>12</v>
      </c>
      <c r="D17" s="40"/>
    </row>
    <row r="18" spans="2:4" x14ac:dyDescent="0.3">
      <c r="B18" s="16" t="s">
        <v>3</v>
      </c>
      <c r="C18" s="17">
        <v>48</v>
      </c>
      <c r="D18" s="40"/>
    </row>
    <row r="19" spans="2:4" x14ac:dyDescent="0.3">
      <c r="B19" s="16" t="s">
        <v>7</v>
      </c>
      <c r="C19" s="17">
        <v>19</v>
      </c>
      <c r="D19" s="40"/>
    </row>
    <row r="20" spans="2:4" x14ac:dyDescent="0.3">
      <c r="B20" s="16" t="s">
        <v>2</v>
      </c>
      <c r="C20" s="17">
        <v>12</v>
      </c>
      <c r="D20" s="40"/>
    </row>
    <row r="21" spans="2:4" ht="15" thickBot="1" x14ac:dyDescent="0.35">
      <c r="B21" s="16" t="s">
        <v>0</v>
      </c>
      <c r="C21" s="17">
        <v>29</v>
      </c>
      <c r="D21" s="41"/>
    </row>
    <row r="22" spans="2:4" ht="15" thickBot="1" x14ac:dyDescent="0.35">
      <c r="B22" s="8" t="s">
        <v>42</v>
      </c>
      <c r="C22" s="9">
        <v>117</v>
      </c>
      <c r="D22" s="27">
        <f>(C23+C26+C27+C28+C29+C32+C33+C34+C35)/C22</f>
        <v>0.92307692307692313</v>
      </c>
    </row>
    <row r="23" spans="2:4" x14ac:dyDescent="0.3">
      <c r="B23" s="10" t="s">
        <v>79</v>
      </c>
      <c r="C23" s="11">
        <v>36</v>
      </c>
      <c r="D23" s="39"/>
    </row>
    <row r="24" spans="2:4" x14ac:dyDescent="0.3">
      <c r="B24" s="12" t="s">
        <v>1</v>
      </c>
      <c r="C24" s="13">
        <v>17</v>
      </c>
      <c r="D24" s="40"/>
    </row>
    <row r="25" spans="2:4" x14ac:dyDescent="0.3">
      <c r="B25" s="16" t="s">
        <v>4</v>
      </c>
      <c r="C25" s="17">
        <v>1</v>
      </c>
      <c r="D25" s="40"/>
    </row>
    <row r="26" spans="2:4" x14ac:dyDescent="0.3">
      <c r="B26" s="16" t="s">
        <v>3</v>
      </c>
      <c r="C26" s="17">
        <v>1</v>
      </c>
      <c r="D26" s="40"/>
    </row>
    <row r="27" spans="2:4" x14ac:dyDescent="0.3">
      <c r="B27" s="16" t="s">
        <v>7</v>
      </c>
      <c r="C27" s="17">
        <v>9</v>
      </c>
      <c r="D27" s="40"/>
    </row>
    <row r="28" spans="2:4" x14ac:dyDescent="0.3">
      <c r="B28" s="16" t="s">
        <v>2</v>
      </c>
      <c r="C28" s="17">
        <v>3</v>
      </c>
      <c r="D28" s="40"/>
    </row>
    <row r="29" spans="2:4" x14ac:dyDescent="0.3">
      <c r="B29" s="16" t="s">
        <v>0</v>
      </c>
      <c r="C29" s="17">
        <v>3</v>
      </c>
      <c r="D29" s="40"/>
    </row>
    <row r="30" spans="2:4" x14ac:dyDescent="0.3">
      <c r="B30" s="12" t="s">
        <v>6</v>
      </c>
      <c r="C30" s="13">
        <v>64</v>
      </c>
      <c r="D30" s="40"/>
    </row>
    <row r="31" spans="2:4" x14ac:dyDescent="0.3">
      <c r="B31" s="16" t="s">
        <v>4</v>
      </c>
      <c r="C31" s="17">
        <v>8</v>
      </c>
      <c r="D31" s="40"/>
    </row>
    <row r="32" spans="2:4" x14ac:dyDescent="0.3">
      <c r="B32" s="16" t="s">
        <v>3</v>
      </c>
      <c r="C32" s="17">
        <v>20</v>
      </c>
      <c r="D32" s="40"/>
    </row>
    <row r="33" spans="2:4" x14ac:dyDescent="0.3">
      <c r="B33" s="16" t="s">
        <v>7</v>
      </c>
      <c r="C33" s="17">
        <v>23</v>
      </c>
      <c r="D33" s="40"/>
    </row>
    <row r="34" spans="2:4" x14ac:dyDescent="0.3">
      <c r="B34" s="16" t="s">
        <v>2</v>
      </c>
      <c r="C34" s="17">
        <v>4</v>
      </c>
      <c r="D34" s="40"/>
    </row>
    <row r="35" spans="2:4" ht="15" thickBot="1" x14ac:dyDescent="0.35">
      <c r="B35" s="16" t="s">
        <v>0</v>
      </c>
      <c r="C35" s="17">
        <v>9</v>
      </c>
      <c r="D35" s="41"/>
    </row>
    <row r="36" spans="2:4" ht="15" thickBot="1" x14ac:dyDescent="0.35">
      <c r="B36" s="8" t="s">
        <v>43</v>
      </c>
      <c r="C36" s="9">
        <v>240</v>
      </c>
      <c r="D36" s="27">
        <f>(C37+C40+C41+C42+C43+C46+C47+C48+C49+C50-C45)/C36</f>
        <v>0.97916666666666663</v>
      </c>
    </row>
    <row r="37" spans="2:4" x14ac:dyDescent="0.3">
      <c r="B37" s="10" t="s">
        <v>79</v>
      </c>
      <c r="C37" s="11">
        <v>78</v>
      </c>
      <c r="D37" s="39"/>
    </row>
    <row r="38" spans="2:4" x14ac:dyDescent="0.3">
      <c r="B38" s="12" t="s">
        <v>1</v>
      </c>
      <c r="C38" s="13">
        <v>44</v>
      </c>
      <c r="D38" s="40"/>
    </row>
    <row r="39" spans="2:4" x14ac:dyDescent="0.3">
      <c r="B39" s="16" t="s">
        <v>4</v>
      </c>
      <c r="C39" s="17">
        <v>3</v>
      </c>
      <c r="D39" s="40"/>
    </row>
    <row r="40" spans="2:4" x14ac:dyDescent="0.3">
      <c r="B40" s="16" t="s">
        <v>3</v>
      </c>
      <c r="C40" s="17">
        <v>7</v>
      </c>
      <c r="D40" s="40"/>
    </row>
    <row r="41" spans="2:4" x14ac:dyDescent="0.3">
      <c r="B41" s="16" t="s">
        <v>7</v>
      </c>
      <c r="C41" s="17">
        <v>7</v>
      </c>
      <c r="D41" s="40"/>
    </row>
    <row r="42" spans="2:4" x14ac:dyDescent="0.3">
      <c r="B42" s="16" t="s">
        <v>2</v>
      </c>
      <c r="C42" s="17">
        <v>3</v>
      </c>
      <c r="D42" s="40"/>
    </row>
    <row r="43" spans="2:4" x14ac:dyDescent="0.3">
      <c r="B43" s="16" t="s">
        <v>0</v>
      </c>
      <c r="C43" s="17">
        <v>24</v>
      </c>
      <c r="D43" s="40"/>
    </row>
    <row r="44" spans="2:4" x14ac:dyDescent="0.3">
      <c r="B44" s="12" t="s">
        <v>6</v>
      </c>
      <c r="C44" s="13">
        <v>118</v>
      </c>
      <c r="D44" s="40"/>
    </row>
    <row r="45" spans="2:4" x14ac:dyDescent="0.3">
      <c r="B45" s="16" t="s">
        <v>5</v>
      </c>
      <c r="C45" s="17">
        <v>1</v>
      </c>
      <c r="D45" s="40"/>
    </row>
    <row r="46" spans="2:4" x14ac:dyDescent="0.3">
      <c r="B46" s="16" t="s">
        <v>4</v>
      </c>
      <c r="C46" s="17">
        <v>12</v>
      </c>
      <c r="D46" s="40"/>
    </row>
    <row r="47" spans="2:4" x14ac:dyDescent="0.3">
      <c r="B47" s="16" t="s">
        <v>3</v>
      </c>
      <c r="C47" s="17">
        <v>35</v>
      </c>
      <c r="D47" s="40"/>
    </row>
    <row r="48" spans="2:4" x14ac:dyDescent="0.3">
      <c r="B48" s="16" t="s">
        <v>7</v>
      </c>
      <c r="C48" s="17">
        <v>45</v>
      </c>
      <c r="D48" s="40"/>
    </row>
    <row r="49" spans="2:4" x14ac:dyDescent="0.3">
      <c r="B49" s="16" t="s">
        <v>2</v>
      </c>
      <c r="C49" s="17">
        <v>10</v>
      </c>
      <c r="D49" s="40"/>
    </row>
    <row r="50" spans="2:4" ht="15" thickBot="1" x14ac:dyDescent="0.35">
      <c r="B50" s="16" t="s">
        <v>0</v>
      </c>
      <c r="C50" s="17">
        <v>15</v>
      </c>
      <c r="D50" s="41"/>
    </row>
    <row r="51" spans="2:4" ht="15" thickBot="1" x14ac:dyDescent="0.35">
      <c r="B51" s="8" t="s">
        <v>47</v>
      </c>
      <c r="C51" s="9">
        <v>18</v>
      </c>
      <c r="D51" s="27">
        <f>(C52+C54+C55+C56+C57+C60)/C51</f>
        <v>0.94444444444444442</v>
      </c>
    </row>
    <row r="52" spans="2:4" x14ac:dyDescent="0.3">
      <c r="B52" s="10" t="s">
        <v>79</v>
      </c>
      <c r="C52" s="11">
        <v>2</v>
      </c>
      <c r="D52" s="39"/>
    </row>
    <row r="53" spans="2:4" x14ac:dyDescent="0.3">
      <c r="B53" s="12" t="s">
        <v>1</v>
      </c>
      <c r="C53" s="13">
        <v>14</v>
      </c>
      <c r="D53" s="40"/>
    </row>
    <row r="54" spans="2:4" x14ac:dyDescent="0.3">
      <c r="B54" s="16" t="s">
        <v>3</v>
      </c>
      <c r="C54" s="17">
        <v>3</v>
      </c>
      <c r="D54" s="40"/>
    </row>
    <row r="55" spans="2:4" x14ac:dyDescent="0.3">
      <c r="B55" s="16" t="s">
        <v>7</v>
      </c>
      <c r="C55" s="17">
        <v>7</v>
      </c>
      <c r="D55" s="40"/>
    </row>
    <row r="56" spans="2:4" x14ac:dyDescent="0.3">
      <c r="B56" s="16" t="s">
        <v>2</v>
      </c>
      <c r="C56" s="17">
        <v>1</v>
      </c>
      <c r="D56" s="40"/>
    </row>
    <row r="57" spans="2:4" x14ac:dyDescent="0.3">
      <c r="B57" s="16" t="s">
        <v>0</v>
      </c>
      <c r="C57" s="17">
        <v>3</v>
      </c>
      <c r="D57" s="40"/>
    </row>
    <row r="58" spans="2:4" x14ac:dyDescent="0.3">
      <c r="B58" s="12" t="s">
        <v>6</v>
      </c>
      <c r="C58" s="13">
        <v>2</v>
      </c>
      <c r="D58" s="40"/>
    </row>
    <row r="59" spans="2:4" x14ac:dyDescent="0.3">
      <c r="B59" s="16" t="s">
        <v>4</v>
      </c>
      <c r="C59" s="17">
        <v>1</v>
      </c>
      <c r="D59" s="40"/>
    </row>
    <row r="60" spans="2:4" ht="15" thickBot="1" x14ac:dyDescent="0.35">
      <c r="B60" s="16" t="s">
        <v>3</v>
      </c>
      <c r="C60" s="17">
        <v>1</v>
      </c>
      <c r="D60" s="41"/>
    </row>
    <row r="61" spans="2:4" ht="15" thickBot="1" x14ac:dyDescent="0.35">
      <c r="B61" s="8" t="s">
        <v>52</v>
      </c>
      <c r="C61" s="9">
        <v>244</v>
      </c>
      <c r="D61" s="27">
        <f>(C62+C64+C65+C68+C69+C70+C71)/C61</f>
        <v>0.94262295081967218</v>
      </c>
    </row>
    <row r="62" spans="2:4" x14ac:dyDescent="0.3">
      <c r="B62" s="10" t="s">
        <v>79</v>
      </c>
      <c r="C62" s="11">
        <v>107</v>
      </c>
      <c r="D62" s="39"/>
    </row>
    <row r="63" spans="2:4" x14ac:dyDescent="0.3">
      <c r="B63" s="12" t="s">
        <v>1</v>
      </c>
      <c r="C63" s="13">
        <v>13</v>
      </c>
      <c r="D63" s="40"/>
    </row>
    <row r="64" spans="2:4" x14ac:dyDescent="0.3">
      <c r="B64" s="16" t="s">
        <v>3</v>
      </c>
      <c r="C64" s="17">
        <v>1</v>
      </c>
      <c r="D64" s="40"/>
    </row>
    <row r="65" spans="2:4" x14ac:dyDescent="0.3">
      <c r="B65" s="16" t="s">
        <v>0</v>
      </c>
      <c r="C65" s="17">
        <v>12</v>
      </c>
      <c r="D65" s="40"/>
    </row>
    <row r="66" spans="2:4" x14ac:dyDescent="0.3">
      <c r="B66" s="12" t="s">
        <v>6</v>
      </c>
      <c r="C66" s="13">
        <v>124</v>
      </c>
      <c r="D66" s="40"/>
    </row>
    <row r="67" spans="2:4" x14ac:dyDescent="0.3">
      <c r="B67" s="16" t="s">
        <v>4</v>
      </c>
      <c r="C67" s="17">
        <v>14</v>
      </c>
      <c r="D67" s="40"/>
    </row>
    <row r="68" spans="2:4" x14ac:dyDescent="0.3">
      <c r="B68" s="16" t="s">
        <v>3</v>
      </c>
      <c r="C68" s="17">
        <v>68</v>
      </c>
      <c r="D68" s="40"/>
    </row>
    <row r="69" spans="2:4" x14ac:dyDescent="0.3">
      <c r="B69" s="16" t="s">
        <v>7</v>
      </c>
      <c r="C69" s="17">
        <v>22</v>
      </c>
      <c r="D69" s="40"/>
    </row>
    <row r="70" spans="2:4" x14ac:dyDescent="0.3">
      <c r="B70" s="16" t="s">
        <v>2</v>
      </c>
      <c r="C70" s="17">
        <v>8</v>
      </c>
      <c r="D70" s="40"/>
    </row>
    <row r="71" spans="2:4" ht="15" thickBot="1" x14ac:dyDescent="0.35">
      <c r="B71" s="16" t="s">
        <v>0</v>
      </c>
      <c r="C71" s="17">
        <v>12</v>
      </c>
      <c r="D71" s="41"/>
    </row>
    <row r="72" spans="2:4" ht="15" thickBot="1" x14ac:dyDescent="0.35">
      <c r="B72" s="8" t="s">
        <v>44</v>
      </c>
      <c r="C72" s="9">
        <v>947</v>
      </c>
      <c r="D72" s="27">
        <f>(C73+C76+C77+C78+C79+C83+C84+C85+C86-C75-C81)/C72</f>
        <v>0.96198521647307289</v>
      </c>
    </row>
    <row r="73" spans="2:4" x14ac:dyDescent="0.3">
      <c r="B73" s="10" t="s">
        <v>79</v>
      </c>
      <c r="C73" s="11">
        <v>519</v>
      </c>
      <c r="D73" s="39"/>
    </row>
    <row r="74" spans="2:4" x14ac:dyDescent="0.3">
      <c r="B74" s="12" t="s">
        <v>1</v>
      </c>
      <c r="C74" s="13">
        <v>68</v>
      </c>
      <c r="D74" s="40"/>
    </row>
    <row r="75" spans="2:4" x14ac:dyDescent="0.3">
      <c r="B75" s="16" t="s">
        <v>5</v>
      </c>
      <c r="C75" s="17">
        <v>1</v>
      </c>
      <c r="D75" s="40"/>
    </row>
    <row r="76" spans="2:4" x14ac:dyDescent="0.3">
      <c r="B76" s="16" t="s">
        <v>3</v>
      </c>
      <c r="C76" s="17">
        <v>2</v>
      </c>
      <c r="D76" s="40"/>
    </row>
    <row r="77" spans="2:4" x14ac:dyDescent="0.3">
      <c r="B77" s="16" t="s">
        <v>7</v>
      </c>
      <c r="C77" s="17">
        <v>53</v>
      </c>
      <c r="D77" s="40"/>
    </row>
    <row r="78" spans="2:4" x14ac:dyDescent="0.3">
      <c r="B78" s="16" t="s">
        <v>2</v>
      </c>
      <c r="C78" s="17">
        <v>8</v>
      </c>
      <c r="D78" s="40"/>
    </row>
    <row r="79" spans="2:4" x14ac:dyDescent="0.3">
      <c r="B79" s="16" t="s">
        <v>0</v>
      </c>
      <c r="C79" s="17">
        <v>4</v>
      </c>
      <c r="D79" s="40"/>
    </row>
    <row r="80" spans="2:4" x14ac:dyDescent="0.3">
      <c r="B80" s="12" t="s">
        <v>6</v>
      </c>
      <c r="C80" s="13">
        <v>360</v>
      </c>
      <c r="D80" s="40"/>
    </row>
    <row r="81" spans="2:4" x14ac:dyDescent="0.3">
      <c r="B81" s="16" t="s">
        <v>5</v>
      </c>
      <c r="C81" s="17">
        <v>4</v>
      </c>
      <c r="D81" s="40"/>
    </row>
    <row r="82" spans="2:4" x14ac:dyDescent="0.3">
      <c r="B82" s="16" t="s">
        <v>4</v>
      </c>
      <c r="C82" s="17">
        <v>26</v>
      </c>
      <c r="D82" s="40"/>
    </row>
    <row r="83" spans="2:4" x14ac:dyDescent="0.3">
      <c r="B83" s="16" t="s">
        <v>3</v>
      </c>
      <c r="C83" s="17">
        <v>100</v>
      </c>
      <c r="D83" s="40"/>
    </row>
    <row r="84" spans="2:4" x14ac:dyDescent="0.3">
      <c r="B84" s="16" t="s">
        <v>7</v>
      </c>
      <c r="C84" s="17">
        <v>139</v>
      </c>
      <c r="D84" s="40"/>
    </row>
    <row r="85" spans="2:4" x14ac:dyDescent="0.3">
      <c r="B85" s="16" t="s">
        <v>2</v>
      </c>
      <c r="C85" s="17">
        <v>69</v>
      </c>
      <c r="D85" s="40"/>
    </row>
    <row r="86" spans="2:4" ht="15" thickBot="1" x14ac:dyDescent="0.35">
      <c r="B86" s="16" t="s">
        <v>0</v>
      </c>
      <c r="C86" s="17">
        <v>22</v>
      </c>
      <c r="D86" s="41"/>
    </row>
    <row r="87" spans="2:4" ht="15" thickBot="1" x14ac:dyDescent="0.35">
      <c r="B87" s="8" t="s">
        <v>46</v>
      </c>
      <c r="C87" s="9">
        <v>8295</v>
      </c>
      <c r="D87" s="27">
        <f>(C88+C92+C93+C94+C95+C99+C100+C101+C102-C90-C97)/C87</f>
        <v>0.92320675105485228</v>
      </c>
    </row>
    <row r="88" spans="2:4" x14ac:dyDescent="0.3">
      <c r="B88" s="10" t="s">
        <v>79</v>
      </c>
      <c r="C88" s="11">
        <v>5240</v>
      </c>
      <c r="D88" s="39"/>
    </row>
    <row r="89" spans="2:4" x14ac:dyDescent="0.3">
      <c r="B89" s="12" t="s">
        <v>1</v>
      </c>
      <c r="C89" s="13">
        <v>315</v>
      </c>
      <c r="D89" s="40"/>
    </row>
    <row r="90" spans="2:4" x14ac:dyDescent="0.3">
      <c r="B90" s="16" t="s">
        <v>5</v>
      </c>
      <c r="C90" s="17">
        <v>3</v>
      </c>
      <c r="D90" s="40"/>
    </row>
    <row r="91" spans="2:4" x14ac:dyDescent="0.3">
      <c r="B91" s="16" t="s">
        <v>4</v>
      </c>
      <c r="C91" s="17">
        <v>30</v>
      </c>
      <c r="D91" s="40"/>
    </row>
    <row r="92" spans="2:4" x14ac:dyDescent="0.3">
      <c r="B92" s="16" t="s">
        <v>3</v>
      </c>
      <c r="C92" s="17">
        <v>36</v>
      </c>
      <c r="D92" s="40"/>
    </row>
    <row r="93" spans="2:4" x14ac:dyDescent="0.3">
      <c r="B93" s="16" t="s">
        <v>7</v>
      </c>
      <c r="C93" s="17">
        <v>82</v>
      </c>
      <c r="D93" s="40"/>
    </row>
    <row r="94" spans="2:4" x14ac:dyDescent="0.3">
      <c r="B94" s="16" t="s">
        <v>2</v>
      </c>
      <c r="C94" s="17">
        <v>49</v>
      </c>
      <c r="D94" s="40"/>
    </row>
    <row r="95" spans="2:4" x14ac:dyDescent="0.3">
      <c r="B95" s="16" t="s">
        <v>0</v>
      </c>
      <c r="C95" s="17">
        <v>115</v>
      </c>
      <c r="D95" s="40"/>
    </row>
    <row r="96" spans="2:4" x14ac:dyDescent="0.3">
      <c r="B96" s="12" t="s">
        <v>6</v>
      </c>
      <c r="C96" s="13">
        <v>2740</v>
      </c>
      <c r="D96" s="40"/>
    </row>
    <row r="97" spans="2:4" x14ac:dyDescent="0.3">
      <c r="B97" s="16" t="s">
        <v>5</v>
      </c>
      <c r="C97" s="17">
        <v>51</v>
      </c>
      <c r="D97" s="40"/>
    </row>
    <row r="98" spans="2:4" x14ac:dyDescent="0.3">
      <c r="B98" s="16" t="s">
        <v>4</v>
      </c>
      <c r="C98" s="17">
        <v>499</v>
      </c>
      <c r="D98" s="40"/>
    </row>
    <row r="99" spans="2:4" x14ac:dyDescent="0.3">
      <c r="B99" s="16" t="s">
        <v>3</v>
      </c>
      <c r="C99" s="17">
        <v>568</v>
      </c>
      <c r="D99" s="40"/>
    </row>
    <row r="100" spans="2:4" x14ac:dyDescent="0.3">
      <c r="B100" s="16" t="s">
        <v>7</v>
      </c>
      <c r="C100" s="17">
        <v>693</v>
      </c>
      <c r="D100" s="40"/>
    </row>
    <row r="101" spans="2:4" x14ac:dyDescent="0.3">
      <c r="B101" s="16" t="s">
        <v>2</v>
      </c>
      <c r="C101" s="17">
        <v>615</v>
      </c>
      <c r="D101" s="40"/>
    </row>
    <row r="102" spans="2:4" ht="15" thickBot="1" x14ac:dyDescent="0.35">
      <c r="B102" s="16" t="s">
        <v>0</v>
      </c>
      <c r="C102" s="17">
        <v>314</v>
      </c>
      <c r="D102" s="41"/>
    </row>
    <row r="103" spans="2:4" ht="15" thickBot="1" x14ac:dyDescent="0.35">
      <c r="B103" s="8" t="s">
        <v>45</v>
      </c>
      <c r="C103" s="9">
        <v>1027</v>
      </c>
      <c r="D103" s="27">
        <f>(C104+C107+C108+C109+C110+C114+C115+C116+C117-C112)/C103</f>
        <v>0.94157740993184036</v>
      </c>
    </row>
    <row r="104" spans="2:4" x14ac:dyDescent="0.3">
      <c r="B104" s="10" t="s">
        <v>79</v>
      </c>
      <c r="C104" s="11">
        <v>548</v>
      </c>
      <c r="D104" s="39"/>
    </row>
    <row r="105" spans="2:4" x14ac:dyDescent="0.3">
      <c r="B105" s="12" t="s">
        <v>1</v>
      </c>
      <c r="C105" s="13">
        <v>51</v>
      </c>
      <c r="D105" s="40"/>
    </row>
    <row r="106" spans="2:4" x14ac:dyDescent="0.3">
      <c r="B106" s="16" t="s">
        <v>4</v>
      </c>
      <c r="C106" s="17">
        <v>2</v>
      </c>
      <c r="D106" s="40"/>
    </row>
    <row r="107" spans="2:4" x14ac:dyDescent="0.3">
      <c r="B107" s="16" t="s">
        <v>3</v>
      </c>
      <c r="C107" s="17">
        <v>12</v>
      </c>
      <c r="D107" s="40"/>
    </row>
    <row r="108" spans="2:4" x14ac:dyDescent="0.3">
      <c r="B108" s="16" t="s">
        <v>7</v>
      </c>
      <c r="C108" s="17">
        <v>1</v>
      </c>
      <c r="D108" s="40"/>
    </row>
    <row r="109" spans="2:4" x14ac:dyDescent="0.3">
      <c r="B109" s="16" t="s">
        <v>2</v>
      </c>
      <c r="C109" s="17">
        <v>25</v>
      </c>
      <c r="D109" s="40"/>
    </row>
    <row r="110" spans="2:4" x14ac:dyDescent="0.3">
      <c r="B110" s="16" t="s">
        <v>0</v>
      </c>
      <c r="C110" s="17">
        <v>11</v>
      </c>
      <c r="D110" s="40"/>
    </row>
    <row r="111" spans="2:4" x14ac:dyDescent="0.3">
      <c r="B111" s="12" t="s">
        <v>6</v>
      </c>
      <c r="C111" s="13">
        <v>428</v>
      </c>
      <c r="D111" s="40"/>
    </row>
    <row r="112" spans="2:4" x14ac:dyDescent="0.3">
      <c r="B112" s="16" t="s">
        <v>5</v>
      </c>
      <c r="C112" s="17">
        <v>3</v>
      </c>
      <c r="D112" s="40"/>
    </row>
    <row r="113" spans="2:4" x14ac:dyDescent="0.3">
      <c r="B113" s="16" t="s">
        <v>4</v>
      </c>
      <c r="C113" s="17">
        <v>52</v>
      </c>
      <c r="D113" s="40"/>
    </row>
    <row r="114" spans="2:4" x14ac:dyDescent="0.3">
      <c r="B114" s="16" t="s">
        <v>3</v>
      </c>
      <c r="C114" s="17">
        <v>197</v>
      </c>
      <c r="D114" s="40"/>
    </row>
    <row r="115" spans="2:4" x14ac:dyDescent="0.3">
      <c r="B115" s="16" t="s">
        <v>7</v>
      </c>
      <c r="C115" s="17">
        <v>69</v>
      </c>
      <c r="D115" s="40"/>
    </row>
    <row r="116" spans="2:4" x14ac:dyDescent="0.3">
      <c r="B116" s="16" t="s">
        <v>2</v>
      </c>
      <c r="C116" s="17">
        <v>37</v>
      </c>
      <c r="D116" s="40"/>
    </row>
    <row r="117" spans="2:4" ht="15" thickBot="1" x14ac:dyDescent="0.35">
      <c r="B117" s="16" t="s">
        <v>0</v>
      </c>
      <c r="C117" s="17">
        <v>70</v>
      </c>
      <c r="D117" s="41"/>
    </row>
    <row r="118" spans="2:4" ht="15" thickBot="1" x14ac:dyDescent="0.35">
      <c r="B118" s="8" t="s">
        <v>48</v>
      </c>
      <c r="C118" s="9">
        <v>1614</v>
      </c>
      <c r="D118" s="27">
        <f>(C119+C122+C123+C124+C125+C128+C129+C130+C131+C132-C127)/C118</f>
        <v>0.98574969021065673</v>
      </c>
    </row>
    <row r="119" spans="2:4" x14ac:dyDescent="0.3">
      <c r="B119" s="10" t="s">
        <v>79</v>
      </c>
      <c r="C119" s="11">
        <v>831</v>
      </c>
      <c r="D119" s="39"/>
    </row>
    <row r="120" spans="2:4" x14ac:dyDescent="0.3">
      <c r="B120" s="12" t="s">
        <v>1</v>
      </c>
      <c r="C120" s="13">
        <v>34</v>
      </c>
      <c r="D120" s="40"/>
    </row>
    <row r="121" spans="2:4" x14ac:dyDescent="0.3">
      <c r="B121" s="16" t="s">
        <v>4</v>
      </c>
      <c r="C121" s="17">
        <v>3</v>
      </c>
      <c r="D121" s="40"/>
    </row>
    <row r="122" spans="2:4" x14ac:dyDescent="0.3">
      <c r="B122" s="16" t="s">
        <v>3</v>
      </c>
      <c r="C122" s="17">
        <v>10</v>
      </c>
      <c r="D122" s="40"/>
    </row>
    <row r="123" spans="2:4" x14ac:dyDescent="0.3">
      <c r="B123" s="16" t="s">
        <v>7</v>
      </c>
      <c r="C123" s="17">
        <v>1</v>
      </c>
      <c r="D123" s="40"/>
    </row>
    <row r="124" spans="2:4" x14ac:dyDescent="0.3">
      <c r="B124" s="16" t="s">
        <v>2</v>
      </c>
      <c r="C124" s="17">
        <v>6</v>
      </c>
      <c r="D124" s="40"/>
    </row>
    <row r="125" spans="2:4" x14ac:dyDescent="0.3">
      <c r="B125" s="16" t="s">
        <v>0</v>
      </c>
      <c r="C125" s="17">
        <v>14</v>
      </c>
      <c r="D125" s="40"/>
    </row>
    <row r="126" spans="2:4" x14ac:dyDescent="0.3">
      <c r="B126" s="12" t="s">
        <v>6</v>
      </c>
      <c r="C126" s="13">
        <v>749</v>
      </c>
      <c r="D126" s="40"/>
    </row>
    <row r="127" spans="2:4" x14ac:dyDescent="0.3">
      <c r="B127" s="16" t="s">
        <v>5</v>
      </c>
      <c r="C127" s="17">
        <v>10</v>
      </c>
      <c r="D127" s="40"/>
    </row>
    <row r="128" spans="2:4" x14ac:dyDescent="0.3">
      <c r="B128" s="16" t="s">
        <v>4</v>
      </c>
      <c r="C128" s="17">
        <v>97</v>
      </c>
      <c r="D128" s="40"/>
    </row>
    <row r="129" spans="2:4" x14ac:dyDescent="0.3">
      <c r="B129" s="16" t="s">
        <v>3</v>
      </c>
      <c r="C129" s="17">
        <v>149</v>
      </c>
      <c r="D129" s="40"/>
    </row>
    <row r="130" spans="2:4" x14ac:dyDescent="0.3">
      <c r="B130" s="16" t="s">
        <v>7</v>
      </c>
      <c r="C130" s="17">
        <v>346</v>
      </c>
      <c r="D130" s="40"/>
    </row>
    <row r="131" spans="2:4" x14ac:dyDescent="0.3">
      <c r="B131" s="16" t="s">
        <v>2</v>
      </c>
      <c r="C131" s="17">
        <v>111</v>
      </c>
      <c r="D131" s="40"/>
    </row>
    <row r="132" spans="2:4" ht="15" thickBot="1" x14ac:dyDescent="0.35">
      <c r="B132" s="16" t="s">
        <v>0</v>
      </c>
      <c r="C132" s="17">
        <v>36</v>
      </c>
      <c r="D132" s="41"/>
    </row>
    <row r="133" spans="2:4" ht="15" thickBot="1" x14ac:dyDescent="0.35">
      <c r="B133" s="8" t="s">
        <v>64</v>
      </c>
      <c r="C133" s="9">
        <v>23</v>
      </c>
      <c r="D133" s="27">
        <f>(C134+C136+C139+C140+C141)/C133</f>
        <v>0.86956521739130432</v>
      </c>
    </row>
    <row r="134" spans="2:4" x14ac:dyDescent="0.3">
      <c r="B134" s="10" t="s">
        <v>79</v>
      </c>
      <c r="C134" s="11">
        <v>7</v>
      </c>
      <c r="D134" s="39"/>
    </row>
    <row r="135" spans="2:4" x14ac:dyDescent="0.3">
      <c r="B135" s="12" t="s">
        <v>1</v>
      </c>
      <c r="C135" s="13">
        <v>1</v>
      </c>
      <c r="D135" s="40"/>
    </row>
    <row r="136" spans="2:4" x14ac:dyDescent="0.3">
      <c r="B136" s="16" t="s">
        <v>0</v>
      </c>
      <c r="C136" s="17">
        <v>1</v>
      </c>
      <c r="D136" s="40"/>
    </row>
    <row r="137" spans="2:4" x14ac:dyDescent="0.3">
      <c r="B137" s="12" t="s">
        <v>6</v>
      </c>
      <c r="C137" s="13">
        <v>15</v>
      </c>
      <c r="D137" s="40"/>
    </row>
    <row r="138" spans="2:4" x14ac:dyDescent="0.3">
      <c r="B138" s="16" t="s">
        <v>4</v>
      </c>
      <c r="C138" s="17">
        <v>3</v>
      </c>
      <c r="D138" s="40"/>
    </row>
    <row r="139" spans="2:4" x14ac:dyDescent="0.3">
      <c r="B139" s="16" t="s">
        <v>3</v>
      </c>
      <c r="C139" s="17">
        <v>2</v>
      </c>
      <c r="D139" s="40"/>
    </row>
    <row r="140" spans="2:4" x14ac:dyDescent="0.3">
      <c r="B140" s="16" t="s">
        <v>7</v>
      </c>
      <c r="C140" s="17">
        <v>9</v>
      </c>
      <c r="D140" s="40"/>
    </row>
    <row r="141" spans="2:4" ht="15" thickBot="1" x14ac:dyDescent="0.35">
      <c r="B141" s="16" t="s">
        <v>2</v>
      </c>
      <c r="C141" s="17">
        <v>1</v>
      </c>
      <c r="D141" s="41"/>
    </row>
    <row r="142" spans="2:4" ht="15" thickBot="1" x14ac:dyDescent="0.35">
      <c r="B142" s="8" t="s">
        <v>49</v>
      </c>
      <c r="C142" s="9">
        <v>1204</v>
      </c>
      <c r="D142" s="27">
        <f>(C143+C146+C147+C148+C152+C153+C154+C155-C150)/C142</f>
        <v>0.93853820598006643</v>
      </c>
    </row>
    <row r="143" spans="2:4" x14ac:dyDescent="0.3">
      <c r="B143" s="10" t="s">
        <v>79</v>
      </c>
      <c r="C143" s="11">
        <v>722</v>
      </c>
      <c r="D143" s="39"/>
    </row>
    <row r="144" spans="2:4" x14ac:dyDescent="0.3">
      <c r="B144" s="12" t="s">
        <v>1</v>
      </c>
      <c r="C144" s="13">
        <v>29</v>
      </c>
      <c r="D144" s="40"/>
    </row>
    <row r="145" spans="2:4" x14ac:dyDescent="0.3">
      <c r="B145" s="16" t="s">
        <v>4</v>
      </c>
      <c r="C145" s="17">
        <v>4</v>
      </c>
      <c r="D145" s="40"/>
    </row>
    <row r="146" spans="2:4" x14ac:dyDescent="0.3">
      <c r="B146" s="16" t="s">
        <v>3</v>
      </c>
      <c r="C146" s="17">
        <v>1</v>
      </c>
      <c r="D146" s="40"/>
    </row>
    <row r="147" spans="2:4" x14ac:dyDescent="0.3">
      <c r="B147" s="16" t="s">
        <v>2</v>
      </c>
      <c r="C147" s="17">
        <v>18</v>
      </c>
      <c r="D147" s="40"/>
    </row>
    <row r="148" spans="2:4" x14ac:dyDescent="0.3">
      <c r="B148" s="16" t="s">
        <v>0</v>
      </c>
      <c r="C148" s="17">
        <v>6</v>
      </c>
      <c r="D148" s="40"/>
    </row>
    <row r="149" spans="2:4" x14ac:dyDescent="0.3">
      <c r="B149" s="12" t="s">
        <v>6</v>
      </c>
      <c r="C149" s="13">
        <v>453</v>
      </c>
      <c r="D149" s="40"/>
    </row>
    <row r="150" spans="2:4" x14ac:dyDescent="0.3">
      <c r="B150" s="16" t="s">
        <v>5</v>
      </c>
      <c r="C150" s="17">
        <v>1</v>
      </c>
      <c r="D150" s="40"/>
    </row>
    <row r="151" spans="2:4" x14ac:dyDescent="0.3">
      <c r="B151" s="16" t="s">
        <v>4</v>
      </c>
      <c r="C151" s="17">
        <v>68</v>
      </c>
      <c r="D151" s="40"/>
    </row>
    <row r="152" spans="2:4" x14ac:dyDescent="0.3">
      <c r="B152" s="16" t="s">
        <v>3</v>
      </c>
      <c r="C152" s="17">
        <v>105</v>
      </c>
      <c r="D152" s="40"/>
    </row>
    <row r="153" spans="2:4" x14ac:dyDescent="0.3">
      <c r="B153" s="16" t="s">
        <v>7</v>
      </c>
      <c r="C153" s="17">
        <v>149</v>
      </c>
      <c r="D153" s="40"/>
    </row>
    <row r="154" spans="2:4" x14ac:dyDescent="0.3">
      <c r="B154" s="16" t="s">
        <v>2</v>
      </c>
      <c r="C154" s="17">
        <v>92</v>
      </c>
      <c r="D154" s="40"/>
    </row>
    <row r="155" spans="2:4" ht="15" thickBot="1" x14ac:dyDescent="0.35">
      <c r="B155" s="16" t="s">
        <v>0</v>
      </c>
      <c r="C155" s="17">
        <v>38</v>
      </c>
      <c r="D155" s="41"/>
    </row>
    <row r="156" spans="2:4" ht="15" thickBot="1" x14ac:dyDescent="0.35">
      <c r="B156" s="8" t="s">
        <v>51</v>
      </c>
      <c r="C156" s="9">
        <v>57</v>
      </c>
      <c r="D156" s="27">
        <f>(C157+C160+C161+C162+FC161163+C166+C167+C168+C169)/C156</f>
        <v>0.91228070175438591</v>
      </c>
    </row>
    <row r="157" spans="2:4" x14ac:dyDescent="0.3">
      <c r="B157" s="10" t="s">
        <v>79</v>
      </c>
      <c r="C157" s="11">
        <v>16</v>
      </c>
      <c r="D157" s="39"/>
    </row>
    <row r="158" spans="2:4" x14ac:dyDescent="0.3">
      <c r="B158" s="12" t="s">
        <v>1</v>
      </c>
      <c r="C158" s="13">
        <v>8</v>
      </c>
      <c r="D158" s="40"/>
    </row>
    <row r="159" spans="2:4" x14ac:dyDescent="0.3">
      <c r="B159" s="16" t="s">
        <v>4</v>
      </c>
      <c r="C159" s="17">
        <v>1</v>
      </c>
      <c r="D159" s="40"/>
    </row>
    <row r="160" spans="2:4" x14ac:dyDescent="0.3">
      <c r="B160" s="16" t="s">
        <v>3</v>
      </c>
      <c r="C160" s="17">
        <v>2</v>
      </c>
      <c r="D160" s="40"/>
    </row>
    <row r="161" spans="2:4" x14ac:dyDescent="0.3">
      <c r="B161" s="16" t="s">
        <v>7</v>
      </c>
      <c r="C161" s="17">
        <v>2</v>
      </c>
      <c r="D161" s="40"/>
    </row>
    <row r="162" spans="2:4" x14ac:dyDescent="0.3">
      <c r="B162" s="16" t="s">
        <v>2</v>
      </c>
      <c r="C162" s="17">
        <v>1</v>
      </c>
      <c r="D162" s="40"/>
    </row>
    <row r="163" spans="2:4" x14ac:dyDescent="0.3">
      <c r="B163" s="16" t="s">
        <v>0</v>
      </c>
      <c r="C163" s="17">
        <v>2</v>
      </c>
      <c r="D163" s="40"/>
    </row>
    <row r="164" spans="2:4" x14ac:dyDescent="0.3">
      <c r="B164" s="12" t="s">
        <v>6</v>
      </c>
      <c r="C164" s="13">
        <v>33</v>
      </c>
      <c r="D164" s="40"/>
    </row>
    <row r="165" spans="2:4" x14ac:dyDescent="0.3">
      <c r="B165" s="16" t="s">
        <v>4</v>
      </c>
      <c r="C165" s="17">
        <v>2</v>
      </c>
      <c r="D165" s="40"/>
    </row>
    <row r="166" spans="2:4" x14ac:dyDescent="0.3">
      <c r="B166" s="16" t="s">
        <v>3</v>
      </c>
      <c r="C166" s="17">
        <v>1</v>
      </c>
      <c r="D166" s="40"/>
    </row>
    <row r="167" spans="2:4" x14ac:dyDescent="0.3">
      <c r="B167" s="16" t="s">
        <v>7</v>
      </c>
      <c r="C167" s="17">
        <v>13</v>
      </c>
      <c r="D167" s="40"/>
    </row>
    <row r="168" spans="2:4" x14ac:dyDescent="0.3">
      <c r="B168" s="16" t="s">
        <v>2</v>
      </c>
      <c r="C168" s="17">
        <v>1</v>
      </c>
      <c r="D168" s="40"/>
    </row>
    <row r="169" spans="2:4" ht="15" thickBot="1" x14ac:dyDescent="0.35">
      <c r="B169" s="16" t="s">
        <v>0</v>
      </c>
      <c r="C169" s="17">
        <v>16</v>
      </c>
      <c r="D169" s="41"/>
    </row>
    <row r="170" spans="2:4" ht="15" thickBot="1" x14ac:dyDescent="0.35">
      <c r="B170" s="8" t="s">
        <v>50</v>
      </c>
      <c r="C170" s="9">
        <v>525</v>
      </c>
      <c r="D170" s="27">
        <f>(C171+C173+C174+C175+C176+C180+C181+C182+C183-C178)/C170</f>
        <v>0.9447619047619048</v>
      </c>
    </row>
    <row r="171" spans="2:4" x14ac:dyDescent="0.3">
      <c r="B171" s="10" t="s">
        <v>79</v>
      </c>
      <c r="C171" s="11">
        <v>171</v>
      </c>
      <c r="D171" s="39"/>
    </row>
    <row r="172" spans="2:4" x14ac:dyDescent="0.3">
      <c r="B172" s="12" t="s">
        <v>1</v>
      </c>
      <c r="C172" s="13">
        <v>18</v>
      </c>
      <c r="D172" s="40"/>
    </row>
    <row r="173" spans="2:4" x14ac:dyDescent="0.3">
      <c r="B173" s="16" t="s">
        <v>3</v>
      </c>
      <c r="C173" s="17">
        <v>4</v>
      </c>
      <c r="D173" s="40"/>
    </row>
    <row r="174" spans="2:4" x14ac:dyDescent="0.3">
      <c r="B174" s="16" t="s">
        <v>7</v>
      </c>
      <c r="C174" s="17">
        <v>1</v>
      </c>
      <c r="D174" s="40"/>
    </row>
    <row r="175" spans="2:4" x14ac:dyDescent="0.3">
      <c r="B175" s="16" t="s">
        <v>2</v>
      </c>
      <c r="C175" s="17">
        <v>9</v>
      </c>
      <c r="D175" s="40"/>
    </row>
    <row r="176" spans="2:4" x14ac:dyDescent="0.3">
      <c r="B176" s="16" t="s">
        <v>0</v>
      </c>
      <c r="C176" s="17">
        <v>4</v>
      </c>
      <c r="D176" s="40"/>
    </row>
    <row r="177" spans="2:4" x14ac:dyDescent="0.3">
      <c r="B177" s="12" t="s">
        <v>6</v>
      </c>
      <c r="C177" s="13">
        <v>336</v>
      </c>
      <c r="D177" s="40"/>
    </row>
    <row r="178" spans="2:4" x14ac:dyDescent="0.3">
      <c r="B178" s="16" t="s">
        <v>5</v>
      </c>
      <c r="C178" s="17">
        <v>4</v>
      </c>
      <c r="D178" s="40"/>
    </row>
    <row r="179" spans="2:4" x14ac:dyDescent="0.3">
      <c r="B179" s="16" t="s">
        <v>4</v>
      </c>
      <c r="C179" s="17">
        <v>21</v>
      </c>
      <c r="D179" s="40"/>
    </row>
    <row r="180" spans="2:4" x14ac:dyDescent="0.3">
      <c r="B180" s="16" t="s">
        <v>3</v>
      </c>
      <c r="C180" s="17">
        <v>132</v>
      </c>
      <c r="D180" s="40"/>
    </row>
    <row r="181" spans="2:4" x14ac:dyDescent="0.3">
      <c r="B181" s="16" t="s">
        <v>7</v>
      </c>
      <c r="C181" s="17">
        <v>121</v>
      </c>
      <c r="D181" s="40"/>
    </row>
    <row r="182" spans="2:4" x14ac:dyDescent="0.3">
      <c r="B182" s="16" t="s">
        <v>2</v>
      </c>
      <c r="C182" s="17">
        <v>35</v>
      </c>
      <c r="D182" s="40"/>
    </row>
    <row r="183" spans="2:4" ht="15" thickBot="1" x14ac:dyDescent="0.35">
      <c r="B183" s="16" t="s">
        <v>0</v>
      </c>
      <c r="C183" s="17">
        <v>23</v>
      </c>
      <c r="D183" s="41"/>
    </row>
    <row r="184" spans="2:4" ht="15" thickBot="1" x14ac:dyDescent="0.35">
      <c r="B184" s="8" t="s">
        <v>54</v>
      </c>
      <c r="C184" s="9">
        <v>452</v>
      </c>
      <c r="D184" s="27">
        <f>(C185+C187+C188+C189+C193+C194+C195+C196-C191)/C184</f>
        <v>0.9247787610619469</v>
      </c>
    </row>
    <row r="185" spans="2:4" x14ac:dyDescent="0.3">
      <c r="B185" s="10" t="s">
        <v>79</v>
      </c>
      <c r="C185" s="11">
        <v>230</v>
      </c>
      <c r="D185" s="39"/>
    </row>
    <row r="186" spans="2:4" x14ac:dyDescent="0.3">
      <c r="B186" s="12" t="s">
        <v>1</v>
      </c>
      <c r="C186" s="13">
        <v>34</v>
      </c>
      <c r="D186" s="40"/>
    </row>
    <row r="187" spans="2:4" x14ac:dyDescent="0.3">
      <c r="B187" s="16" t="s">
        <v>3</v>
      </c>
      <c r="C187" s="17">
        <v>12</v>
      </c>
      <c r="D187" s="40"/>
    </row>
    <row r="188" spans="2:4" x14ac:dyDescent="0.3">
      <c r="B188" s="16" t="s">
        <v>2</v>
      </c>
      <c r="C188" s="17">
        <v>1</v>
      </c>
      <c r="D188" s="40"/>
    </row>
    <row r="189" spans="2:4" x14ac:dyDescent="0.3">
      <c r="B189" s="16" t="s">
        <v>0</v>
      </c>
      <c r="C189" s="17">
        <v>21</v>
      </c>
      <c r="D189" s="40"/>
    </row>
    <row r="190" spans="2:4" x14ac:dyDescent="0.3">
      <c r="B190" s="12" t="s">
        <v>6</v>
      </c>
      <c r="C190" s="13">
        <v>188</v>
      </c>
      <c r="D190" s="40"/>
    </row>
    <row r="191" spans="2:4" x14ac:dyDescent="0.3">
      <c r="B191" s="16" t="s">
        <v>5</v>
      </c>
      <c r="C191" s="17">
        <v>5</v>
      </c>
      <c r="D191" s="40"/>
    </row>
    <row r="192" spans="2:4" x14ac:dyDescent="0.3">
      <c r="B192" s="16" t="s">
        <v>4</v>
      </c>
      <c r="C192" s="17">
        <v>24</v>
      </c>
      <c r="D192" s="40"/>
    </row>
    <row r="193" spans="2:4" x14ac:dyDescent="0.3">
      <c r="B193" s="16" t="s">
        <v>3</v>
      </c>
      <c r="C193" s="17">
        <v>89</v>
      </c>
      <c r="D193" s="40"/>
    </row>
    <row r="194" spans="2:4" x14ac:dyDescent="0.3">
      <c r="B194" s="16" t="s">
        <v>7</v>
      </c>
      <c r="C194" s="17">
        <v>15</v>
      </c>
      <c r="D194" s="40"/>
    </row>
    <row r="195" spans="2:4" x14ac:dyDescent="0.3">
      <c r="B195" s="16" t="s">
        <v>2</v>
      </c>
      <c r="C195" s="17">
        <v>12</v>
      </c>
      <c r="D195" s="40"/>
    </row>
    <row r="196" spans="2:4" ht="15" thickBot="1" x14ac:dyDescent="0.35">
      <c r="B196" s="16" t="s">
        <v>0</v>
      </c>
      <c r="C196" s="17">
        <v>43</v>
      </c>
      <c r="D196" s="41"/>
    </row>
    <row r="197" spans="2:4" ht="15" thickBot="1" x14ac:dyDescent="0.35">
      <c r="B197" s="8" t="s">
        <v>56</v>
      </c>
      <c r="C197" s="9">
        <v>31</v>
      </c>
      <c r="D197" s="27">
        <f>(C198+C200+C201+C202)/C197</f>
        <v>1</v>
      </c>
    </row>
    <row r="198" spans="2:4" x14ac:dyDescent="0.3">
      <c r="B198" s="10" t="s">
        <v>79</v>
      </c>
      <c r="C198" s="11">
        <v>16</v>
      </c>
      <c r="D198" s="39"/>
    </row>
    <row r="199" spans="2:4" x14ac:dyDescent="0.3">
      <c r="B199" s="12" t="s">
        <v>6</v>
      </c>
      <c r="C199" s="13">
        <v>15</v>
      </c>
      <c r="D199" s="40"/>
    </row>
    <row r="200" spans="2:4" x14ac:dyDescent="0.3">
      <c r="B200" s="16" t="s">
        <v>3</v>
      </c>
      <c r="C200" s="17">
        <v>3</v>
      </c>
      <c r="D200" s="40"/>
    </row>
    <row r="201" spans="2:4" x14ac:dyDescent="0.3">
      <c r="B201" s="16" t="s">
        <v>7</v>
      </c>
      <c r="C201" s="17">
        <v>11</v>
      </c>
      <c r="D201" s="40"/>
    </row>
    <row r="202" spans="2:4" ht="15" thickBot="1" x14ac:dyDescent="0.35">
      <c r="B202" s="16" t="s">
        <v>0</v>
      </c>
      <c r="C202" s="17">
        <v>1</v>
      </c>
      <c r="D202" s="41"/>
    </row>
    <row r="203" spans="2:4" ht="15" thickBot="1" x14ac:dyDescent="0.35">
      <c r="B203" s="8" t="s">
        <v>55</v>
      </c>
      <c r="C203" s="9">
        <v>85</v>
      </c>
      <c r="D203" s="27">
        <f>(C204+C207+C208+C209+C210+C213+C214+C215+C216)/C203</f>
        <v>0.84705882352941175</v>
      </c>
    </row>
    <row r="204" spans="2:4" x14ac:dyDescent="0.3">
      <c r="B204" s="10" t="s">
        <v>79</v>
      </c>
      <c r="C204" s="11">
        <v>20</v>
      </c>
      <c r="D204" s="39"/>
    </row>
    <row r="205" spans="2:4" x14ac:dyDescent="0.3">
      <c r="B205" s="12" t="s">
        <v>1</v>
      </c>
      <c r="C205" s="13">
        <v>13</v>
      </c>
      <c r="D205" s="40"/>
    </row>
    <row r="206" spans="2:4" x14ac:dyDescent="0.3">
      <c r="B206" s="16" t="s">
        <v>4</v>
      </c>
      <c r="C206" s="17">
        <v>1</v>
      </c>
      <c r="D206" s="40"/>
    </row>
    <row r="207" spans="2:4" x14ac:dyDescent="0.3">
      <c r="B207" s="16" t="s">
        <v>3</v>
      </c>
      <c r="C207" s="17">
        <v>5</v>
      </c>
      <c r="D207" s="40"/>
    </row>
    <row r="208" spans="2:4" x14ac:dyDescent="0.3">
      <c r="B208" s="16" t="s">
        <v>7</v>
      </c>
      <c r="C208" s="17">
        <v>3</v>
      </c>
      <c r="D208" s="40"/>
    </row>
    <row r="209" spans="2:4" x14ac:dyDescent="0.3">
      <c r="B209" s="16" t="s">
        <v>2</v>
      </c>
      <c r="C209" s="17">
        <v>1</v>
      </c>
      <c r="D209" s="40"/>
    </row>
    <row r="210" spans="2:4" x14ac:dyDescent="0.3">
      <c r="B210" s="16" t="s">
        <v>0</v>
      </c>
      <c r="C210" s="17">
        <v>3</v>
      </c>
      <c r="D210" s="40"/>
    </row>
    <row r="211" spans="2:4" x14ac:dyDescent="0.3">
      <c r="B211" s="12" t="s">
        <v>6</v>
      </c>
      <c r="C211" s="13">
        <v>52</v>
      </c>
      <c r="D211" s="40"/>
    </row>
    <row r="212" spans="2:4" x14ac:dyDescent="0.3">
      <c r="B212" s="16" t="s">
        <v>4</v>
      </c>
      <c r="C212" s="17">
        <v>12</v>
      </c>
      <c r="D212" s="40"/>
    </row>
    <row r="213" spans="2:4" x14ac:dyDescent="0.3">
      <c r="B213" s="16" t="s">
        <v>3</v>
      </c>
      <c r="C213" s="17">
        <v>5</v>
      </c>
      <c r="D213" s="40"/>
    </row>
    <row r="214" spans="2:4" x14ac:dyDescent="0.3">
      <c r="B214" s="16" t="s">
        <v>7</v>
      </c>
      <c r="C214" s="17">
        <v>27</v>
      </c>
      <c r="D214" s="40"/>
    </row>
    <row r="215" spans="2:4" x14ac:dyDescent="0.3">
      <c r="B215" s="16" t="s">
        <v>2</v>
      </c>
      <c r="C215" s="17">
        <v>1</v>
      </c>
      <c r="D215" s="40"/>
    </row>
    <row r="216" spans="2:4" ht="15" thickBot="1" x14ac:dyDescent="0.35">
      <c r="B216" s="16" t="s">
        <v>0</v>
      </c>
      <c r="C216" s="17">
        <v>7</v>
      </c>
      <c r="D216" s="41"/>
    </row>
    <row r="217" spans="2:4" ht="15" thickBot="1" x14ac:dyDescent="0.35">
      <c r="B217" s="8" t="s">
        <v>40</v>
      </c>
      <c r="C217" s="9">
        <v>596</v>
      </c>
      <c r="D217" s="27">
        <f>(C218+C220+C221+C222+C226+C227+C228+C229-C224)/C217</f>
        <v>0.91275167785234901</v>
      </c>
    </row>
    <row r="218" spans="2:4" x14ac:dyDescent="0.3">
      <c r="B218" s="10" t="s">
        <v>79</v>
      </c>
      <c r="C218" s="11">
        <v>343</v>
      </c>
      <c r="D218" s="39"/>
    </row>
    <row r="219" spans="2:4" x14ac:dyDescent="0.3">
      <c r="B219" s="12" t="s">
        <v>1</v>
      </c>
      <c r="C219" s="13">
        <v>7</v>
      </c>
      <c r="D219" s="40"/>
    </row>
    <row r="220" spans="2:4" x14ac:dyDescent="0.3">
      <c r="B220" s="16" t="s">
        <v>7</v>
      </c>
      <c r="C220" s="17">
        <v>3</v>
      </c>
      <c r="D220" s="40"/>
    </row>
    <row r="221" spans="2:4" x14ac:dyDescent="0.3">
      <c r="B221" s="16" t="s">
        <v>2</v>
      </c>
      <c r="C221" s="17">
        <v>3</v>
      </c>
      <c r="D221" s="40"/>
    </row>
    <row r="222" spans="2:4" x14ac:dyDescent="0.3">
      <c r="B222" s="16" t="s">
        <v>0</v>
      </c>
      <c r="C222" s="17">
        <v>1</v>
      </c>
      <c r="D222" s="40"/>
    </row>
    <row r="223" spans="2:4" x14ac:dyDescent="0.3">
      <c r="B223" s="12" t="s">
        <v>6</v>
      </c>
      <c r="C223" s="13">
        <v>246</v>
      </c>
      <c r="D223" s="40"/>
    </row>
    <row r="224" spans="2:4" x14ac:dyDescent="0.3">
      <c r="B224" s="16" t="s">
        <v>5</v>
      </c>
      <c r="C224" s="17">
        <v>6</v>
      </c>
      <c r="D224" s="40"/>
    </row>
    <row r="225" spans="2:4" x14ac:dyDescent="0.3">
      <c r="B225" s="16" t="s">
        <v>4</v>
      </c>
      <c r="C225" s="17">
        <v>40</v>
      </c>
      <c r="D225" s="40"/>
    </row>
    <row r="226" spans="2:4" x14ac:dyDescent="0.3">
      <c r="B226" s="16" t="s">
        <v>3</v>
      </c>
      <c r="C226" s="17">
        <v>21</v>
      </c>
      <c r="D226" s="40"/>
    </row>
    <row r="227" spans="2:4" x14ac:dyDescent="0.3">
      <c r="B227" s="16" t="s">
        <v>7</v>
      </c>
      <c r="C227" s="17">
        <v>65</v>
      </c>
      <c r="D227" s="40"/>
    </row>
    <row r="228" spans="2:4" x14ac:dyDescent="0.3">
      <c r="B228" s="16" t="s">
        <v>2</v>
      </c>
      <c r="C228" s="17">
        <v>104</v>
      </c>
      <c r="D228" s="40"/>
    </row>
    <row r="229" spans="2:4" ht="15" thickBot="1" x14ac:dyDescent="0.35">
      <c r="B229" s="16" t="s">
        <v>0</v>
      </c>
      <c r="C229" s="17">
        <v>10</v>
      </c>
      <c r="D229" s="41"/>
    </row>
    <row r="230" spans="2:4" ht="15" thickBot="1" x14ac:dyDescent="0.35">
      <c r="B230" s="8" t="s">
        <v>57</v>
      </c>
      <c r="C230" s="9">
        <v>184</v>
      </c>
      <c r="D230" s="27">
        <f>(C231+C233+C234+C235+C239+C240+C241+C242-C237)/C230</f>
        <v>0.90760869565217395</v>
      </c>
    </row>
    <row r="231" spans="2:4" x14ac:dyDescent="0.3">
      <c r="B231" s="10" t="s">
        <v>79</v>
      </c>
      <c r="C231" s="11">
        <v>100</v>
      </c>
      <c r="D231" s="39"/>
    </row>
    <row r="232" spans="2:4" x14ac:dyDescent="0.3">
      <c r="B232" s="12" t="s">
        <v>1</v>
      </c>
      <c r="C232" s="13">
        <v>5</v>
      </c>
      <c r="D232" s="40"/>
    </row>
    <row r="233" spans="2:4" x14ac:dyDescent="0.3">
      <c r="B233" s="16" t="s">
        <v>3</v>
      </c>
      <c r="C233" s="17">
        <v>1</v>
      </c>
      <c r="D233" s="40"/>
    </row>
    <row r="234" spans="2:4" x14ac:dyDescent="0.3">
      <c r="B234" s="16" t="s">
        <v>2</v>
      </c>
      <c r="C234" s="17">
        <v>3</v>
      </c>
      <c r="D234" s="40"/>
    </row>
    <row r="235" spans="2:4" x14ac:dyDescent="0.3">
      <c r="B235" s="16" t="s">
        <v>0</v>
      </c>
      <c r="C235" s="17">
        <v>1</v>
      </c>
      <c r="D235" s="40"/>
    </row>
    <row r="236" spans="2:4" x14ac:dyDescent="0.3">
      <c r="B236" s="12" t="s">
        <v>6</v>
      </c>
      <c r="C236" s="13">
        <v>79</v>
      </c>
      <c r="D236" s="40"/>
    </row>
    <row r="237" spans="2:4" x14ac:dyDescent="0.3">
      <c r="B237" s="16" t="s">
        <v>5</v>
      </c>
      <c r="C237" s="17">
        <v>1</v>
      </c>
      <c r="D237" s="40"/>
    </row>
    <row r="238" spans="2:4" x14ac:dyDescent="0.3">
      <c r="B238" s="16" t="s">
        <v>4</v>
      </c>
      <c r="C238" s="17">
        <v>15</v>
      </c>
      <c r="D238" s="40"/>
    </row>
    <row r="239" spans="2:4" x14ac:dyDescent="0.3">
      <c r="B239" s="16" t="s">
        <v>3</v>
      </c>
      <c r="C239" s="17">
        <v>24</v>
      </c>
      <c r="D239" s="40"/>
    </row>
    <row r="240" spans="2:4" x14ac:dyDescent="0.3">
      <c r="B240" s="16" t="s">
        <v>7</v>
      </c>
      <c r="C240" s="17">
        <v>14</v>
      </c>
      <c r="D240" s="40"/>
    </row>
    <row r="241" spans="2:4" x14ac:dyDescent="0.3">
      <c r="B241" s="16" t="s">
        <v>2</v>
      </c>
      <c r="C241" s="17">
        <v>3</v>
      </c>
      <c r="D241" s="40"/>
    </row>
    <row r="242" spans="2:4" ht="15" thickBot="1" x14ac:dyDescent="0.35">
      <c r="B242" s="16" t="s">
        <v>0</v>
      </c>
      <c r="C242" s="17">
        <v>22</v>
      </c>
      <c r="D242" s="41"/>
    </row>
    <row r="243" spans="2:4" ht="15" thickBot="1" x14ac:dyDescent="0.35">
      <c r="B243" s="8" t="s">
        <v>58</v>
      </c>
      <c r="C243" s="9">
        <v>14</v>
      </c>
      <c r="D243" s="27">
        <f>(C244+C247+C248)/C243</f>
        <v>0.9285714285714286</v>
      </c>
    </row>
    <row r="244" spans="2:4" x14ac:dyDescent="0.3">
      <c r="B244" s="10" t="s">
        <v>79</v>
      </c>
      <c r="C244" s="11">
        <v>3</v>
      </c>
      <c r="D244" s="39"/>
    </row>
    <row r="245" spans="2:4" x14ac:dyDescent="0.3">
      <c r="B245" s="12" t="s">
        <v>6</v>
      </c>
      <c r="C245" s="13">
        <v>11</v>
      </c>
      <c r="D245" s="40"/>
    </row>
    <row r="246" spans="2:4" x14ac:dyDescent="0.3">
      <c r="B246" s="16" t="s">
        <v>4</v>
      </c>
      <c r="C246" s="17">
        <v>1</v>
      </c>
      <c r="D246" s="40"/>
    </row>
    <row r="247" spans="2:4" x14ac:dyDescent="0.3">
      <c r="B247" s="16" t="s">
        <v>3</v>
      </c>
      <c r="C247" s="17">
        <v>2</v>
      </c>
      <c r="D247" s="40"/>
    </row>
    <row r="248" spans="2:4" ht="15" thickBot="1" x14ac:dyDescent="0.35">
      <c r="B248" s="16" t="s">
        <v>7</v>
      </c>
      <c r="C248" s="17">
        <v>8</v>
      </c>
      <c r="D248" s="41"/>
    </row>
    <row r="249" spans="2:4" ht="15" thickBot="1" x14ac:dyDescent="0.35">
      <c r="B249" s="8" t="s">
        <v>59</v>
      </c>
      <c r="C249" s="9">
        <v>84</v>
      </c>
      <c r="D249" s="27">
        <f>(C250+C252+C253+C256+C257+C258)/C249</f>
        <v>0.70238095238095233</v>
      </c>
    </row>
    <row r="250" spans="2:4" x14ac:dyDescent="0.3">
      <c r="B250" s="10" t="s">
        <v>79</v>
      </c>
      <c r="C250" s="11">
        <v>44</v>
      </c>
      <c r="D250" s="39"/>
    </row>
    <row r="251" spans="2:4" x14ac:dyDescent="0.3">
      <c r="B251" s="12" t="s">
        <v>1</v>
      </c>
      <c r="C251" s="13">
        <v>2</v>
      </c>
      <c r="D251" s="40"/>
    </row>
    <row r="252" spans="2:4" x14ac:dyDescent="0.3">
      <c r="B252" s="16" t="s">
        <v>3</v>
      </c>
      <c r="C252" s="17">
        <v>1</v>
      </c>
      <c r="D252" s="40"/>
    </row>
    <row r="253" spans="2:4" x14ac:dyDescent="0.3">
      <c r="B253" s="16" t="s">
        <v>2</v>
      </c>
      <c r="C253" s="17">
        <v>1</v>
      </c>
      <c r="D253" s="40"/>
    </row>
    <row r="254" spans="2:4" x14ac:dyDescent="0.3">
      <c r="B254" s="12" t="s">
        <v>6</v>
      </c>
      <c r="C254" s="13">
        <v>38</v>
      </c>
      <c r="D254" s="40"/>
    </row>
    <row r="255" spans="2:4" x14ac:dyDescent="0.3">
      <c r="B255" s="16" t="s">
        <v>4</v>
      </c>
      <c r="C255" s="17">
        <v>25</v>
      </c>
      <c r="D255" s="40"/>
    </row>
    <row r="256" spans="2:4" x14ac:dyDescent="0.3">
      <c r="B256" s="16" t="s">
        <v>3</v>
      </c>
      <c r="C256" s="17">
        <v>2</v>
      </c>
      <c r="D256" s="40"/>
    </row>
    <row r="257" spans="2:4" x14ac:dyDescent="0.3">
      <c r="B257" s="16" t="s">
        <v>7</v>
      </c>
      <c r="C257" s="17">
        <v>5</v>
      </c>
      <c r="D257" s="40"/>
    </row>
    <row r="258" spans="2:4" ht="15" thickBot="1" x14ac:dyDescent="0.35">
      <c r="B258" s="16" t="s">
        <v>2</v>
      </c>
      <c r="C258" s="17">
        <v>6</v>
      </c>
      <c r="D258" s="41"/>
    </row>
    <row r="259" spans="2:4" ht="15" thickBot="1" x14ac:dyDescent="0.35">
      <c r="B259" s="8" t="s">
        <v>73</v>
      </c>
      <c r="C259" s="9">
        <v>14</v>
      </c>
      <c r="D259" s="27">
        <f>(C260+C262+C263+C264+C266+C267)/C259</f>
        <v>1</v>
      </c>
    </row>
    <row r="260" spans="2:4" x14ac:dyDescent="0.3">
      <c r="B260" s="10" t="s">
        <v>79</v>
      </c>
      <c r="C260" s="11">
        <v>2</v>
      </c>
      <c r="D260" s="39"/>
    </row>
    <row r="261" spans="2:4" x14ac:dyDescent="0.3">
      <c r="B261" s="12" t="s">
        <v>1</v>
      </c>
      <c r="C261" s="13">
        <v>9</v>
      </c>
      <c r="D261" s="40"/>
    </row>
    <row r="262" spans="2:4" x14ac:dyDescent="0.3">
      <c r="B262" s="16" t="s">
        <v>3</v>
      </c>
      <c r="C262" s="17">
        <v>2</v>
      </c>
      <c r="D262" s="40"/>
    </row>
    <row r="263" spans="2:4" x14ac:dyDescent="0.3">
      <c r="B263" s="16" t="s">
        <v>7</v>
      </c>
      <c r="C263" s="17">
        <v>6</v>
      </c>
      <c r="D263" s="40"/>
    </row>
    <row r="264" spans="2:4" x14ac:dyDescent="0.3">
      <c r="B264" s="16" t="s">
        <v>0</v>
      </c>
      <c r="C264" s="17">
        <v>1</v>
      </c>
      <c r="D264" s="40"/>
    </row>
    <row r="265" spans="2:4" x14ac:dyDescent="0.3">
      <c r="B265" s="12" t="s">
        <v>6</v>
      </c>
      <c r="C265" s="13">
        <v>3</v>
      </c>
      <c r="D265" s="40"/>
    </row>
    <row r="266" spans="2:4" x14ac:dyDescent="0.3">
      <c r="B266" s="16" t="s">
        <v>3</v>
      </c>
      <c r="C266" s="17">
        <v>2</v>
      </c>
      <c r="D266" s="40"/>
    </row>
    <row r="267" spans="2:4" ht="15" thickBot="1" x14ac:dyDescent="0.35">
      <c r="B267" s="16" t="s">
        <v>2</v>
      </c>
      <c r="C267" s="17">
        <v>1</v>
      </c>
      <c r="D267" s="41"/>
    </row>
    <row r="268" spans="2:4" ht="15" thickBot="1" x14ac:dyDescent="0.35">
      <c r="B268" s="8" t="s">
        <v>62</v>
      </c>
      <c r="C268" s="9">
        <v>290</v>
      </c>
      <c r="D268" s="27">
        <f>(C269+C272+C273+C274+C278+C279+C280+C281-C276)/C268</f>
        <v>0.90689655172413797</v>
      </c>
    </row>
    <row r="269" spans="2:4" x14ac:dyDescent="0.3">
      <c r="B269" s="10" t="s">
        <v>79</v>
      </c>
      <c r="C269" s="11">
        <v>118</v>
      </c>
      <c r="D269" s="39"/>
    </row>
    <row r="270" spans="2:4" x14ac:dyDescent="0.3">
      <c r="B270" s="12" t="s">
        <v>1</v>
      </c>
      <c r="C270" s="13">
        <v>27</v>
      </c>
      <c r="D270" s="40"/>
    </row>
    <row r="271" spans="2:4" x14ac:dyDescent="0.3">
      <c r="B271" s="16" t="s">
        <v>4</v>
      </c>
      <c r="C271" s="17">
        <v>2</v>
      </c>
      <c r="D271" s="40"/>
    </row>
    <row r="272" spans="2:4" x14ac:dyDescent="0.3">
      <c r="B272" s="16" t="s">
        <v>3</v>
      </c>
      <c r="C272" s="17">
        <v>13</v>
      </c>
      <c r="D272" s="40"/>
    </row>
    <row r="273" spans="2:4" x14ac:dyDescent="0.3">
      <c r="B273" s="16" t="s">
        <v>2</v>
      </c>
      <c r="C273" s="17">
        <v>2</v>
      </c>
      <c r="D273" s="40"/>
    </row>
    <row r="274" spans="2:4" x14ac:dyDescent="0.3">
      <c r="B274" s="16" t="s">
        <v>0</v>
      </c>
      <c r="C274" s="17">
        <v>10</v>
      </c>
      <c r="D274" s="40"/>
    </row>
    <row r="275" spans="2:4" x14ac:dyDescent="0.3">
      <c r="B275" s="12" t="s">
        <v>6</v>
      </c>
      <c r="C275" s="13">
        <v>145</v>
      </c>
      <c r="D275" s="40"/>
    </row>
    <row r="276" spans="2:4" x14ac:dyDescent="0.3">
      <c r="B276" s="16" t="s">
        <v>5</v>
      </c>
      <c r="C276" s="17">
        <v>3</v>
      </c>
      <c r="D276" s="40"/>
    </row>
    <row r="277" spans="2:4" x14ac:dyDescent="0.3">
      <c r="B277" s="16" t="s">
        <v>4</v>
      </c>
      <c r="C277" s="17">
        <v>19</v>
      </c>
      <c r="D277" s="40"/>
    </row>
    <row r="278" spans="2:4" x14ac:dyDescent="0.3">
      <c r="B278" s="16" t="s">
        <v>3</v>
      </c>
      <c r="C278" s="17">
        <v>58</v>
      </c>
      <c r="D278" s="40"/>
    </row>
    <row r="279" spans="2:4" x14ac:dyDescent="0.3">
      <c r="B279" s="16" t="s">
        <v>7</v>
      </c>
      <c r="C279" s="17">
        <v>36</v>
      </c>
      <c r="D279" s="40"/>
    </row>
    <row r="280" spans="2:4" x14ac:dyDescent="0.3">
      <c r="B280" s="16" t="s">
        <v>2</v>
      </c>
      <c r="C280" s="17">
        <v>16</v>
      </c>
      <c r="D280" s="40"/>
    </row>
    <row r="281" spans="2:4" ht="15" thickBot="1" x14ac:dyDescent="0.35">
      <c r="B281" s="16" t="s">
        <v>0</v>
      </c>
      <c r="C281" s="17">
        <v>13</v>
      </c>
      <c r="D281" s="41"/>
    </row>
    <row r="282" spans="2:4" ht="15" thickBot="1" x14ac:dyDescent="0.35">
      <c r="B282" s="8" t="s">
        <v>53</v>
      </c>
      <c r="C282" s="9">
        <v>1813</v>
      </c>
      <c r="D282" s="27">
        <f>(C283+C286+C287+C288+C289+C293+C294+C295+C296-C291)/C282</f>
        <v>0.93601765030336459</v>
      </c>
    </row>
    <row r="283" spans="2:4" x14ac:dyDescent="0.3">
      <c r="B283" s="10" t="s">
        <v>79</v>
      </c>
      <c r="C283" s="11">
        <v>697</v>
      </c>
      <c r="D283" s="39"/>
    </row>
    <row r="284" spans="2:4" x14ac:dyDescent="0.3">
      <c r="B284" s="12" t="s">
        <v>1</v>
      </c>
      <c r="C284" s="13">
        <v>291</v>
      </c>
      <c r="D284" s="40"/>
    </row>
    <row r="285" spans="2:4" x14ac:dyDescent="0.3">
      <c r="B285" s="16" t="s">
        <v>4</v>
      </c>
      <c r="C285" s="17">
        <v>14</v>
      </c>
      <c r="D285" s="40"/>
    </row>
    <row r="286" spans="2:4" x14ac:dyDescent="0.3">
      <c r="B286" s="16" t="s">
        <v>3</v>
      </c>
      <c r="C286" s="17">
        <v>57</v>
      </c>
      <c r="D286" s="40"/>
    </row>
    <row r="287" spans="2:4" x14ac:dyDescent="0.3">
      <c r="B287" s="16" t="s">
        <v>7</v>
      </c>
      <c r="C287" s="17">
        <v>88</v>
      </c>
      <c r="D287" s="40"/>
    </row>
    <row r="288" spans="2:4" x14ac:dyDescent="0.3">
      <c r="B288" s="16" t="s">
        <v>2</v>
      </c>
      <c r="C288" s="17">
        <v>81</v>
      </c>
      <c r="D288" s="40"/>
    </row>
    <row r="289" spans="2:4" x14ac:dyDescent="0.3">
      <c r="B289" s="16" t="s">
        <v>0</v>
      </c>
      <c r="C289" s="17">
        <v>51</v>
      </c>
      <c r="D289" s="40"/>
    </row>
    <row r="290" spans="2:4" x14ac:dyDescent="0.3">
      <c r="B290" s="12" t="s">
        <v>6</v>
      </c>
      <c r="C290" s="13">
        <v>825</v>
      </c>
      <c r="D290" s="40"/>
    </row>
    <row r="291" spans="2:4" x14ac:dyDescent="0.3">
      <c r="B291" s="16" t="s">
        <v>5</v>
      </c>
      <c r="C291" s="17">
        <v>12</v>
      </c>
      <c r="D291" s="40"/>
    </row>
    <row r="292" spans="2:4" x14ac:dyDescent="0.3">
      <c r="B292" s="16" t="s">
        <v>4</v>
      </c>
      <c r="C292" s="17">
        <v>78</v>
      </c>
      <c r="D292" s="40"/>
    </row>
    <row r="293" spans="2:4" x14ac:dyDescent="0.3">
      <c r="B293" s="16" t="s">
        <v>3</v>
      </c>
      <c r="C293" s="17">
        <v>258</v>
      </c>
      <c r="D293" s="40"/>
    </row>
    <row r="294" spans="2:4" x14ac:dyDescent="0.3">
      <c r="B294" s="16" t="s">
        <v>7</v>
      </c>
      <c r="C294" s="17">
        <v>193</v>
      </c>
      <c r="D294" s="40"/>
    </row>
    <row r="295" spans="2:4" x14ac:dyDescent="0.3">
      <c r="B295" s="16" t="s">
        <v>2</v>
      </c>
      <c r="C295" s="17">
        <v>77</v>
      </c>
      <c r="D295" s="40"/>
    </row>
    <row r="296" spans="2:4" ht="15" thickBot="1" x14ac:dyDescent="0.35">
      <c r="B296" s="16" t="s">
        <v>0</v>
      </c>
      <c r="C296" s="17">
        <v>207</v>
      </c>
      <c r="D296" s="41"/>
    </row>
    <row r="297" spans="2:4" ht="15" thickBot="1" x14ac:dyDescent="0.35">
      <c r="B297" s="8" t="s">
        <v>61</v>
      </c>
      <c r="C297" s="9">
        <v>390</v>
      </c>
      <c r="D297" s="27">
        <f>(C298+C301+C302+C306+C307+C308+C309-C304)/C297</f>
        <v>0.89487179487179491</v>
      </c>
    </row>
    <row r="298" spans="2:4" x14ac:dyDescent="0.3">
      <c r="B298" s="10" t="s">
        <v>79</v>
      </c>
      <c r="C298" s="11">
        <v>239</v>
      </c>
      <c r="D298" s="39"/>
    </row>
    <row r="299" spans="2:4" x14ac:dyDescent="0.3">
      <c r="B299" s="12" t="s">
        <v>1</v>
      </c>
      <c r="C299" s="13">
        <v>9</v>
      </c>
      <c r="D299" s="40"/>
    </row>
    <row r="300" spans="2:4" x14ac:dyDescent="0.3">
      <c r="B300" s="16" t="s">
        <v>4</v>
      </c>
      <c r="C300" s="17">
        <v>1</v>
      </c>
      <c r="D300" s="40"/>
    </row>
    <row r="301" spans="2:4" x14ac:dyDescent="0.3">
      <c r="B301" s="16" t="s">
        <v>2</v>
      </c>
      <c r="C301" s="17">
        <v>2</v>
      </c>
      <c r="D301" s="40"/>
    </row>
    <row r="302" spans="2:4" x14ac:dyDescent="0.3">
      <c r="B302" s="16" t="s">
        <v>0</v>
      </c>
      <c r="C302" s="17">
        <v>6</v>
      </c>
      <c r="D302" s="40"/>
    </row>
    <row r="303" spans="2:4" x14ac:dyDescent="0.3">
      <c r="B303" s="12" t="s">
        <v>6</v>
      </c>
      <c r="C303" s="13">
        <v>142</v>
      </c>
      <c r="D303" s="40"/>
    </row>
    <row r="304" spans="2:4" x14ac:dyDescent="0.3">
      <c r="B304" s="16" t="s">
        <v>5</v>
      </c>
      <c r="C304" s="17">
        <v>3</v>
      </c>
      <c r="D304" s="40"/>
    </row>
    <row r="305" spans="2:4" x14ac:dyDescent="0.3">
      <c r="B305" s="16" t="s">
        <v>4</v>
      </c>
      <c r="C305" s="17">
        <v>34</v>
      </c>
      <c r="D305" s="40"/>
    </row>
    <row r="306" spans="2:4" x14ac:dyDescent="0.3">
      <c r="B306" s="16" t="s">
        <v>3</v>
      </c>
      <c r="C306" s="17">
        <v>23</v>
      </c>
      <c r="D306" s="40"/>
    </row>
    <row r="307" spans="2:4" x14ac:dyDescent="0.3">
      <c r="B307" s="16" t="s">
        <v>7</v>
      </c>
      <c r="C307" s="17">
        <v>38</v>
      </c>
      <c r="D307" s="40"/>
    </row>
    <row r="308" spans="2:4" x14ac:dyDescent="0.3">
      <c r="B308" s="16" t="s">
        <v>2</v>
      </c>
      <c r="C308" s="17">
        <v>30</v>
      </c>
      <c r="D308" s="40"/>
    </row>
    <row r="309" spans="2:4" ht="15" thickBot="1" x14ac:dyDescent="0.35">
      <c r="B309" s="16" t="s">
        <v>0</v>
      </c>
      <c r="C309" s="17">
        <v>14</v>
      </c>
      <c r="D309" s="41"/>
    </row>
    <row r="310" spans="2:4" ht="15" thickBot="1" x14ac:dyDescent="0.35">
      <c r="B310" s="8" t="s">
        <v>63</v>
      </c>
      <c r="C310" s="9">
        <v>344</v>
      </c>
      <c r="D310" s="27">
        <f>(C311+C314+C315+C316+C320+C321+C322+C323-C318)/C310</f>
        <v>0.93604651162790697</v>
      </c>
    </row>
    <row r="311" spans="2:4" x14ac:dyDescent="0.3">
      <c r="B311" s="10" t="s">
        <v>79</v>
      </c>
      <c r="C311" s="11">
        <v>163</v>
      </c>
      <c r="D311" s="39"/>
    </row>
    <row r="312" spans="2:4" x14ac:dyDescent="0.3">
      <c r="B312" s="12" t="s">
        <v>1</v>
      </c>
      <c r="C312" s="13">
        <v>22</v>
      </c>
      <c r="D312" s="40"/>
    </row>
    <row r="313" spans="2:4" x14ac:dyDescent="0.3">
      <c r="B313" s="16" t="s">
        <v>4</v>
      </c>
      <c r="C313" s="17">
        <v>2</v>
      </c>
      <c r="D313" s="40"/>
    </row>
    <row r="314" spans="2:4" x14ac:dyDescent="0.3">
      <c r="B314" s="16" t="s">
        <v>3</v>
      </c>
      <c r="C314" s="17">
        <v>4</v>
      </c>
      <c r="D314" s="40"/>
    </row>
    <row r="315" spans="2:4" x14ac:dyDescent="0.3">
      <c r="B315" s="16" t="s">
        <v>2</v>
      </c>
      <c r="C315" s="17">
        <v>2</v>
      </c>
      <c r="D315" s="40"/>
    </row>
    <row r="316" spans="2:4" x14ac:dyDescent="0.3">
      <c r="B316" s="16" t="s">
        <v>0</v>
      </c>
      <c r="C316" s="17">
        <v>14</v>
      </c>
      <c r="D316" s="40"/>
    </row>
    <row r="317" spans="2:4" x14ac:dyDescent="0.3">
      <c r="B317" s="12" t="s">
        <v>6</v>
      </c>
      <c r="C317" s="13">
        <v>159</v>
      </c>
      <c r="D317" s="40"/>
    </row>
    <row r="318" spans="2:4" x14ac:dyDescent="0.3">
      <c r="B318" s="16" t="s">
        <v>5</v>
      </c>
      <c r="C318" s="17">
        <v>1</v>
      </c>
      <c r="D318" s="40"/>
    </row>
    <row r="319" spans="2:4" x14ac:dyDescent="0.3">
      <c r="B319" s="16" t="s">
        <v>4</v>
      </c>
      <c r="C319" s="17">
        <v>18</v>
      </c>
      <c r="D319" s="40"/>
    </row>
    <row r="320" spans="2:4" x14ac:dyDescent="0.3">
      <c r="B320" s="16" t="s">
        <v>3</v>
      </c>
      <c r="C320" s="17">
        <v>51</v>
      </c>
      <c r="D320" s="40"/>
    </row>
    <row r="321" spans="2:4" x14ac:dyDescent="0.3">
      <c r="B321" s="16" t="s">
        <v>7</v>
      </c>
      <c r="C321" s="17">
        <v>55</v>
      </c>
      <c r="D321" s="40"/>
    </row>
    <row r="322" spans="2:4" x14ac:dyDescent="0.3">
      <c r="B322" s="16" t="s">
        <v>2</v>
      </c>
      <c r="C322" s="17">
        <v>8</v>
      </c>
      <c r="D322" s="40"/>
    </row>
    <row r="323" spans="2:4" ht="15" thickBot="1" x14ac:dyDescent="0.35">
      <c r="B323" s="16" t="s">
        <v>0</v>
      </c>
      <c r="C323" s="17">
        <v>26</v>
      </c>
      <c r="D323" s="41"/>
    </row>
    <row r="324" spans="2:4" ht="15" thickBot="1" x14ac:dyDescent="0.35">
      <c r="B324" s="8" t="s">
        <v>67</v>
      </c>
      <c r="C324" s="9">
        <v>139</v>
      </c>
      <c r="D324" s="27">
        <f>(C325+C327+C328+C332+C333+C334+C335-C330)/C324</f>
        <v>0.92086330935251803</v>
      </c>
    </row>
    <row r="325" spans="2:4" x14ac:dyDescent="0.3">
      <c r="B325" s="10" t="s">
        <v>79</v>
      </c>
      <c r="C325" s="11">
        <v>70</v>
      </c>
      <c r="D325" s="39"/>
    </row>
    <row r="326" spans="2:4" x14ac:dyDescent="0.3">
      <c r="B326" s="12" t="s">
        <v>1</v>
      </c>
      <c r="C326" s="13">
        <v>4</v>
      </c>
      <c r="D326" s="40"/>
    </row>
    <row r="327" spans="2:4" x14ac:dyDescent="0.3">
      <c r="B327" s="16" t="s">
        <v>3</v>
      </c>
      <c r="C327" s="17">
        <v>3</v>
      </c>
      <c r="D327" s="40"/>
    </row>
    <row r="328" spans="2:4" x14ac:dyDescent="0.3">
      <c r="B328" s="16" t="s">
        <v>7</v>
      </c>
      <c r="C328" s="17">
        <v>1</v>
      </c>
      <c r="D328" s="40"/>
    </row>
    <row r="329" spans="2:4" x14ac:dyDescent="0.3">
      <c r="B329" s="12" t="s">
        <v>6</v>
      </c>
      <c r="C329" s="13">
        <v>65</v>
      </c>
      <c r="D329" s="40"/>
    </row>
    <row r="330" spans="2:4" x14ac:dyDescent="0.3">
      <c r="B330" s="16" t="s">
        <v>5</v>
      </c>
      <c r="C330" s="17">
        <v>2</v>
      </c>
      <c r="D330" s="40"/>
    </row>
    <row r="331" spans="2:4" x14ac:dyDescent="0.3">
      <c r="B331" s="16" t="s">
        <v>4</v>
      </c>
      <c r="C331" s="17">
        <v>7</v>
      </c>
      <c r="D331" s="40"/>
    </row>
    <row r="332" spans="2:4" x14ac:dyDescent="0.3">
      <c r="B332" s="16" t="s">
        <v>3</v>
      </c>
      <c r="C332" s="17">
        <v>11</v>
      </c>
      <c r="D332" s="40"/>
    </row>
    <row r="333" spans="2:4" x14ac:dyDescent="0.3">
      <c r="B333" s="16" t="s">
        <v>7</v>
      </c>
      <c r="C333" s="17">
        <v>35</v>
      </c>
      <c r="D333" s="40"/>
    </row>
    <row r="334" spans="2:4" x14ac:dyDescent="0.3">
      <c r="B334" s="16" t="s">
        <v>2</v>
      </c>
      <c r="C334" s="17">
        <v>7</v>
      </c>
      <c r="D334" s="40"/>
    </row>
    <row r="335" spans="2:4" ht="15" thickBot="1" x14ac:dyDescent="0.35">
      <c r="B335" s="16" t="s">
        <v>0</v>
      </c>
      <c r="C335" s="17">
        <v>3</v>
      </c>
      <c r="D335" s="41"/>
    </row>
    <row r="336" spans="2:4" ht="15" thickBot="1" x14ac:dyDescent="0.35">
      <c r="B336" s="8" t="s">
        <v>65</v>
      </c>
      <c r="C336" s="9">
        <v>540</v>
      </c>
      <c r="D336" s="27">
        <f>(C337+C340+C341+C342+C343+C347+C348+C349+C350-C345)/C336</f>
        <v>0.9018518518518519</v>
      </c>
    </row>
    <row r="337" spans="2:4" x14ac:dyDescent="0.3">
      <c r="B337" s="10" t="s">
        <v>79</v>
      </c>
      <c r="C337" s="11">
        <v>295</v>
      </c>
      <c r="D337" s="39"/>
    </row>
    <row r="338" spans="2:4" x14ac:dyDescent="0.3">
      <c r="B338" s="12" t="s">
        <v>1</v>
      </c>
      <c r="C338" s="13">
        <v>59</v>
      </c>
      <c r="D338" s="40"/>
    </row>
    <row r="339" spans="2:4" x14ac:dyDescent="0.3">
      <c r="B339" s="16" t="s">
        <v>4</v>
      </c>
      <c r="C339" s="17">
        <v>7</v>
      </c>
      <c r="D339" s="40"/>
    </row>
    <row r="340" spans="2:4" x14ac:dyDescent="0.3">
      <c r="B340" s="16" t="s">
        <v>3</v>
      </c>
      <c r="C340" s="17">
        <v>6</v>
      </c>
      <c r="D340" s="40"/>
    </row>
    <row r="341" spans="2:4" x14ac:dyDescent="0.3">
      <c r="B341" s="16" t="s">
        <v>7</v>
      </c>
      <c r="C341" s="17">
        <v>12</v>
      </c>
      <c r="D341" s="40"/>
    </row>
    <row r="342" spans="2:4" x14ac:dyDescent="0.3">
      <c r="B342" s="16" t="s">
        <v>2</v>
      </c>
      <c r="C342" s="17">
        <v>9</v>
      </c>
      <c r="D342" s="40"/>
    </row>
    <row r="343" spans="2:4" x14ac:dyDescent="0.3">
      <c r="B343" s="16" t="s">
        <v>0</v>
      </c>
      <c r="C343" s="17">
        <v>25</v>
      </c>
      <c r="D343" s="40"/>
    </row>
    <row r="344" spans="2:4" x14ac:dyDescent="0.3">
      <c r="B344" s="12" t="s">
        <v>6</v>
      </c>
      <c r="C344" s="13">
        <v>186</v>
      </c>
      <c r="D344" s="40"/>
    </row>
    <row r="345" spans="2:4" x14ac:dyDescent="0.3">
      <c r="B345" s="16" t="s">
        <v>5</v>
      </c>
      <c r="C345" s="17">
        <v>4</v>
      </c>
      <c r="D345" s="40"/>
    </row>
    <row r="346" spans="2:4" x14ac:dyDescent="0.3">
      <c r="B346" s="16" t="s">
        <v>4</v>
      </c>
      <c r="C346" s="17">
        <v>38</v>
      </c>
      <c r="D346" s="40"/>
    </row>
    <row r="347" spans="2:4" x14ac:dyDescent="0.3">
      <c r="B347" s="16" t="s">
        <v>3</v>
      </c>
      <c r="C347" s="17">
        <v>33</v>
      </c>
      <c r="D347" s="40"/>
    </row>
    <row r="348" spans="2:4" x14ac:dyDescent="0.3">
      <c r="B348" s="16" t="s">
        <v>7</v>
      </c>
      <c r="C348" s="17">
        <v>48</v>
      </c>
      <c r="D348" s="40"/>
    </row>
    <row r="349" spans="2:4" x14ac:dyDescent="0.3">
      <c r="B349" s="16" t="s">
        <v>2</v>
      </c>
      <c r="C349" s="17">
        <v>39</v>
      </c>
      <c r="D349" s="40"/>
    </row>
    <row r="350" spans="2:4" ht="15" thickBot="1" x14ac:dyDescent="0.35">
      <c r="B350" s="16" t="s">
        <v>0</v>
      </c>
      <c r="C350" s="17">
        <v>24</v>
      </c>
      <c r="D350" s="41"/>
    </row>
    <row r="351" spans="2:4" ht="15" thickBot="1" x14ac:dyDescent="0.35">
      <c r="B351" s="8" t="s">
        <v>66</v>
      </c>
      <c r="C351" s="9">
        <v>83</v>
      </c>
      <c r="D351" s="27">
        <f>(C352+C354+C355+C359+C360+C361+C362-C357)/C351</f>
        <v>0.83132530120481929</v>
      </c>
    </row>
    <row r="352" spans="2:4" x14ac:dyDescent="0.3">
      <c r="B352" s="10" t="s">
        <v>79</v>
      </c>
      <c r="C352" s="11">
        <v>25</v>
      </c>
      <c r="D352" s="39"/>
    </row>
    <row r="353" spans="2:4" x14ac:dyDescent="0.3">
      <c r="B353" s="12" t="s">
        <v>1</v>
      </c>
      <c r="C353" s="13">
        <v>2</v>
      </c>
      <c r="D353" s="40"/>
    </row>
    <row r="354" spans="2:4" x14ac:dyDescent="0.3">
      <c r="B354" s="16" t="s">
        <v>3</v>
      </c>
      <c r="C354" s="17">
        <v>1</v>
      </c>
      <c r="D354" s="40"/>
    </row>
    <row r="355" spans="2:4" x14ac:dyDescent="0.3">
      <c r="B355" s="16" t="s">
        <v>0</v>
      </c>
      <c r="C355" s="17">
        <v>1</v>
      </c>
      <c r="D355" s="40"/>
    </row>
    <row r="356" spans="2:4" x14ac:dyDescent="0.3">
      <c r="B356" s="12" t="s">
        <v>6</v>
      </c>
      <c r="C356" s="13">
        <v>56</v>
      </c>
      <c r="D356" s="40"/>
    </row>
    <row r="357" spans="2:4" x14ac:dyDescent="0.3">
      <c r="B357" s="16" t="s">
        <v>5</v>
      </c>
      <c r="C357" s="17">
        <v>2</v>
      </c>
      <c r="D357" s="40"/>
    </row>
    <row r="358" spans="2:4" x14ac:dyDescent="0.3">
      <c r="B358" s="16" t="s">
        <v>4</v>
      </c>
      <c r="C358" s="17">
        <v>10</v>
      </c>
      <c r="D358" s="40"/>
    </row>
    <row r="359" spans="2:4" x14ac:dyDescent="0.3">
      <c r="B359" s="16" t="s">
        <v>3</v>
      </c>
      <c r="C359" s="17">
        <v>11</v>
      </c>
      <c r="D359" s="40"/>
    </row>
    <row r="360" spans="2:4" x14ac:dyDescent="0.3">
      <c r="B360" s="16" t="s">
        <v>7</v>
      </c>
      <c r="C360" s="17">
        <v>26</v>
      </c>
      <c r="D360" s="40"/>
    </row>
    <row r="361" spans="2:4" x14ac:dyDescent="0.3">
      <c r="B361" s="16" t="s">
        <v>2</v>
      </c>
      <c r="C361" s="17">
        <v>4</v>
      </c>
      <c r="D361" s="40"/>
    </row>
    <row r="362" spans="2:4" ht="15" thickBot="1" x14ac:dyDescent="0.35">
      <c r="B362" s="16" t="s">
        <v>0</v>
      </c>
      <c r="C362" s="17">
        <v>3</v>
      </c>
      <c r="D362" s="41"/>
    </row>
    <row r="363" spans="2:4" ht="15" thickBot="1" x14ac:dyDescent="0.35">
      <c r="B363" s="8" t="s">
        <v>69</v>
      </c>
      <c r="C363" s="9">
        <v>62</v>
      </c>
      <c r="D363" s="27">
        <f>(C364+C366)/C363</f>
        <v>1</v>
      </c>
    </row>
    <row r="364" spans="2:4" x14ac:dyDescent="0.3">
      <c r="B364" s="10" t="s">
        <v>79</v>
      </c>
      <c r="C364" s="11">
        <v>39</v>
      </c>
      <c r="D364" s="39"/>
    </row>
    <row r="365" spans="2:4" x14ac:dyDescent="0.3">
      <c r="B365" s="12" t="s">
        <v>6</v>
      </c>
      <c r="C365" s="13">
        <v>23</v>
      </c>
      <c r="D365" s="40"/>
    </row>
    <row r="366" spans="2:4" ht="15" thickBot="1" x14ac:dyDescent="0.35">
      <c r="B366" s="16" t="s">
        <v>7</v>
      </c>
      <c r="C366" s="17">
        <v>23</v>
      </c>
      <c r="D366" s="41"/>
    </row>
    <row r="367" spans="2:4" ht="15" thickBot="1" x14ac:dyDescent="0.35">
      <c r="B367" s="8" t="s">
        <v>68</v>
      </c>
      <c r="C367" s="9">
        <v>102</v>
      </c>
      <c r="D367" s="27">
        <f>(C368+C370+C371+C375+C376+C377+C378-C373)/C367</f>
        <v>0.84313725490196079</v>
      </c>
    </row>
    <row r="368" spans="2:4" x14ac:dyDescent="0.3">
      <c r="B368" s="10" t="s">
        <v>79</v>
      </c>
      <c r="C368" s="11">
        <v>29</v>
      </c>
      <c r="D368" s="39"/>
    </row>
    <row r="369" spans="2:4" x14ac:dyDescent="0.3">
      <c r="B369" s="12" t="s">
        <v>1</v>
      </c>
      <c r="C369" s="13">
        <v>2</v>
      </c>
      <c r="D369" s="40"/>
    </row>
    <row r="370" spans="2:4" x14ac:dyDescent="0.3">
      <c r="B370" s="16" t="s">
        <v>4</v>
      </c>
      <c r="C370" s="17">
        <v>1</v>
      </c>
      <c r="D370" s="40"/>
    </row>
    <row r="371" spans="2:4" x14ac:dyDescent="0.3">
      <c r="B371" s="16" t="s">
        <v>7</v>
      </c>
      <c r="C371" s="17">
        <v>1</v>
      </c>
      <c r="D371" s="40"/>
    </row>
    <row r="372" spans="2:4" x14ac:dyDescent="0.3">
      <c r="B372" s="12" t="s">
        <v>6</v>
      </c>
      <c r="C372" s="13">
        <v>71</v>
      </c>
      <c r="D372" s="40"/>
    </row>
    <row r="373" spans="2:4" x14ac:dyDescent="0.3">
      <c r="B373" s="16" t="s">
        <v>5</v>
      </c>
      <c r="C373" s="17">
        <v>3</v>
      </c>
      <c r="D373" s="40"/>
    </row>
    <row r="374" spans="2:4" x14ac:dyDescent="0.3">
      <c r="B374" s="16" t="s">
        <v>4</v>
      </c>
      <c r="C374" s="17">
        <v>10</v>
      </c>
      <c r="D374" s="40"/>
    </row>
    <row r="375" spans="2:4" x14ac:dyDescent="0.3">
      <c r="B375" s="16" t="s">
        <v>3</v>
      </c>
      <c r="C375" s="17">
        <v>11</v>
      </c>
      <c r="D375" s="40"/>
    </row>
    <row r="376" spans="2:4" x14ac:dyDescent="0.3">
      <c r="B376" s="16" t="s">
        <v>7</v>
      </c>
      <c r="C376" s="17">
        <v>31</v>
      </c>
      <c r="D376" s="40"/>
    </row>
    <row r="377" spans="2:4" x14ac:dyDescent="0.3">
      <c r="B377" s="16" t="s">
        <v>2</v>
      </c>
      <c r="C377" s="17">
        <v>6</v>
      </c>
      <c r="D377" s="40"/>
    </row>
    <row r="378" spans="2:4" ht="15" thickBot="1" x14ac:dyDescent="0.35">
      <c r="B378" s="16" t="s">
        <v>0</v>
      </c>
      <c r="C378" s="17">
        <v>10</v>
      </c>
      <c r="D378" s="41"/>
    </row>
    <row r="379" spans="2:4" ht="15" thickBot="1" x14ac:dyDescent="0.35">
      <c r="B379" s="8" t="s">
        <v>76</v>
      </c>
      <c r="C379" s="9">
        <v>623</v>
      </c>
      <c r="D379" s="27">
        <f>(C380+C383+C384+C385+C386+C390+C391+C392+C393-C388)/C379</f>
        <v>0.9085072231139647</v>
      </c>
    </row>
    <row r="380" spans="2:4" x14ac:dyDescent="0.3">
      <c r="B380" s="10" t="s">
        <v>79</v>
      </c>
      <c r="C380" s="11">
        <v>191</v>
      </c>
      <c r="D380" s="39"/>
    </row>
    <row r="381" spans="2:4" x14ac:dyDescent="0.3">
      <c r="B381" s="12" t="s">
        <v>1</v>
      </c>
      <c r="C381" s="13">
        <v>159</v>
      </c>
      <c r="D381" s="40"/>
    </row>
    <row r="382" spans="2:4" x14ac:dyDescent="0.3">
      <c r="B382" s="16" t="s">
        <v>4</v>
      </c>
      <c r="C382" s="17">
        <v>10</v>
      </c>
      <c r="D382" s="40"/>
    </row>
    <row r="383" spans="2:4" x14ac:dyDescent="0.3">
      <c r="B383" s="16" t="s">
        <v>3</v>
      </c>
      <c r="C383" s="17">
        <v>53</v>
      </c>
      <c r="D383" s="40"/>
    </row>
    <row r="384" spans="2:4" x14ac:dyDescent="0.3">
      <c r="B384" s="16" t="s">
        <v>7</v>
      </c>
      <c r="C384" s="17">
        <v>45</v>
      </c>
      <c r="D384" s="40"/>
    </row>
    <row r="385" spans="2:4" x14ac:dyDescent="0.3">
      <c r="B385" s="16" t="s">
        <v>2</v>
      </c>
      <c r="C385" s="17">
        <v>21</v>
      </c>
      <c r="D385" s="40"/>
    </row>
    <row r="386" spans="2:4" x14ac:dyDescent="0.3">
      <c r="B386" s="16" t="s">
        <v>0</v>
      </c>
      <c r="C386" s="17">
        <v>30</v>
      </c>
      <c r="D386" s="40"/>
    </row>
    <row r="387" spans="2:4" x14ac:dyDescent="0.3">
      <c r="B387" s="12" t="s">
        <v>6</v>
      </c>
      <c r="C387" s="13">
        <v>273</v>
      </c>
      <c r="D387" s="40"/>
    </row>
    <row r="388" spans="2:4" x14ac:dyDescent="0.3">
      <c r="B388" s="16" t="s">
        <v>5</v>
      </c>
      <c r="C388" s="17">
        <v>4</v>
      </c>
      <c r="D388" s="40"/>
    </row>
    <row r="389" spans="2:4" x14ac:dyDescent="0.3">
      <c r="B389" s="16" t="s">
        <v>4</v>
      </c>
      <c r="C389" s="17">
        <v>39</v>
      </c>
      <c r="D389" s="40"/>
    </row>
    <row r="390" spans="2:4" x14ac:dyDescent="0.3">
      <c r="B390" s="16" t="s">
        <v>3</v>
      </c>
      <c r="C390" s="17">
        <v>71</v>
      </c>
      <c r="D390" s="40"/>
    </row>
    <row r="391" spans="2:4" x14ac:dyDescent="0.3">
      <c r="B391" s="16" t="s">
        <v>7</v>
      </c>
      <c r="C391" s="17">
        <v>65</v>
      </c>
      <c r="D391" s="40"/>
    </row>
    <row r="392" spans="2:4" x14ac:dyDescent="0.3">
      <c r="B392" s="16" t="s">
        <v>2</v>
      </c>
      <c r="C392" s="17">
        <v>30</v>
      </c>
      <c r="D392" s="40"/>
    </row>
    <row r="393" spans="2:4" ht="15" thickBot="1" x14ac:dyDescent="0.35">
      <c r="B393" s="16" t="s">
        <v>0</v>
      </c>
      <c r="C393" s="17">
        <v>64</v>
      </c>
      <c r="D393" s="41"/>
    </row>
    <row r="394" spans="2:4" ht="15" thickBot="1" x14ac:dyDescent="0.35">
      <c r="B394" s="8" t="s">
        <v>70</v>
      </c>
      <c r="C394" s="9">
        <v>61</v>
      </c>
      <c r="D394" s="27">
        <f>(C395+C398+C399+C400+C401)/C394</f>
        <v>0.95081967213114749</v>
      </c>
    </row>
    <row r="395" spans="2:4" x14ac:dyDescent="0.3">
      <c r="B395" s="10" t="s">
        <v>79</v>
      </c>
      <c r="C395" s="11">
        <v>34</v>
      </c>
      <c r="D395" s="39"/>
    </row>
    <row r="396" spans="2:4" x14ac:dyDescent="0.3">
      <c r="B396" s="12" t="s">
        <v>6</v>
      </c>
      <c r="C396" s="13">
        <v>27</v>
      </c>
      <c r="D396" s="40"/>
    </row>
    <row r="397" spans="2:4" x14ac:dyDescent="0.3">
      <c r="B397" s="16" t="s">
        <v>4</v>
      </c>
      <c r="C397" s="17">
        <v>3</v>
      </c>
      <c r="D397" s="40"/>
    </row>
    <row r="398" spans="2:4" x14ac:dyDescent="0.3">
      <c r="B398" s="16" t="s">
        <v>3</v>
      </c>
      <c r="C398" s="17">
        <v>7</v>
      </c>
      <c r="D398" s="40"/>
    </row>
    <row r="399" spans="2:4" x14ac:dyDescent="0.3">
      <c r="B399" s="16" t="s">
        <v>7</v>
      </c>
      <c r="C399" s="17">
        <v>12</v>
      </c>
      <c r="D399" s="40"/>
    </row>
    <row r="400" spans="2:4" x14ac:dyDescent="0.3">
      <c r="B400" s="16" t="s">
        <v>2</v>
      </c>
      <c r="C400" s="17">
        <v>4</v>
      </c>
      <c r="D400" s="40"/>
    </row>
    <row r="401" spans="2:4" ht="15" thickBot="1" x14ac:dyDescent="0.35">
      <c r="B401" s="16" t="s">
        <v>0</v>
      </c>
      <c r="C401" s="17">
        <v>1</v>
      </c>
      <c r="D401" s="41"/>
    </row>
    <row r="402" spans="2:4" ht="15" thickBot="1" x14ac:dyDescent="0.35">
      <c r="B402" s="8" t="s">
        <v>60</v>
      </c>
      <c r="C402" s="9">
        <v>2091</v>
      </c>
      <c r="D402" s="27">
        <f>(C403+C407+C408+C409+C410+C414+C415+C416+C417-C405-C412)/C402</f>
        <v>0.92969870875179339</v>
      </c>
    </row>
    <row r="403" spans="2:4" x14ac:dyDescent="0.3">
      <c r="B403" s="10" t="s">
        <v>79</v>
      </c>
      <c r="C403" s="11">
        <v>1204</v>
      </c>
      <c r="D403" s="39"/>
    </row>
    <row r="404" spans="2:4" x14ac:dyDescent="0.3">
      <c r="B404" s="12" t="s">
        <v>1</v>
      </c>
      <c r="C404" s="13">
        <v>53</v>
      </c>
      <c r="D404" s="40"/>
    </row>
    <row r="405" spans="2:4" x14ac:dyDescent="0.3">
      <c r="B405" s="16" t="s">
        <v>5</v>
      </c>
      <c r="C405" s="17">
        <v>2</v>
      </c>
      <c r="D405" s="40"/>
    </row>
    <row r="406" spans="2:4" x14ac:dyDescent="0.3">
      <c r="B406" s="16" t="s">
        <v>4</v>
      </c>
      <c r="C406" s="17">
        <v>7</v>
      </c>
      <c r="D406" s="40"/>
    </row>
    <row r="407" spans="2:4" x14ac:dyDescent="0.3">
      <c r="B407" s="16" t="s">
        <v>3</v>
      </c>
      <c r="C407" s="17">
        <v>10</v>
      </c>
      <c r="D407" s="40"/>
    </row>
    <row r="408" spans="2:4" x14ac:dyDescent="0.3">
      <c r="B408" s="16" t="s">
        <v>7</v>
      </c>
      <c r="C408" s="17">
        <v>1</v>
      </c>
      <c r="D408" s="40"/>
    </row>
    <row r="409" spans="2:4" x14ac:dyDescent="0.3">
      <c r="B409" s="16" t="s">
        <v>2</v>
      </c>
      <c r="C409" s="17">
        <v>12</v>
      </c>
      <c r="D409" s="40"/>
    </row>
    <row r="410" spans="2:4" x14ac:dyDescent="0.3">
      <c r="B410" s="16" t="s">
        <v>0</v>
      </c>
      <c r="C410" s="17">
        <v>21</v>
      </c>
      <c r="D410" s="40"/>
    </row>
    <row r="411" spans="2:4" x14ac:dyDescent="0.3">
      <c r="B411" s="12" t="s">
        <v>6</v>
      </c>
      <c r="C411" s="13">
        <v>834</v>
      </c>
      <c r="D411" s="40"/>
    </row>
    <row r="412" spans="2:4" x14ac:dyDescent="0.3">
      <c r="B412" s="16" t="s">
        <v>5</v>
      </c>
      <c r="C412" s="17">
        <v>16</v>
      </c>
      <c r="D412" s="40"/>
    </row>
    <row r="413" spans="2:4" x14ac:dyDescent="0.3">
      <c r="B413" s="16" t="s">
        <v>4</v>
      </c>
      <c r="C413" s="17">
        <v>104</v>
      </c>
      <c r="D413" s="40"/>
    </row>
    <row r="414" spans="2:4" x14ac:dyDescent="0.3">
      <c r="B414" s="16" t="s">
        <v>3</v>
      </c>
      <c r="C414" s="17">
        <v>185</v>
      </c>
      <c r="D414" s="40"/>
    </row>
    <row r="415" spans="2:4" x14ac:dyDescent="0.3">
      <c r="B415" s="16" t="s">
        <v>7</v>
      </c>
      <c r="C415" s="17">
        <v>353</v>
      </c>
      <c r="D415" s="40"/>
    </row>
    <row r="416" spans="2:4" x14ac:dyDescent="0.3">
      <c r="B416" s="16" t="s">
        <v>2</v>
      </c>
      <c r="C416" s="17">
        <v>146</v>
      </c>
      <c r="D416" s="40"/>
    </row>
    <row r="417" spans="2:4" ht="15" thickBot="1" x14ac:dyDescent="0.35">
      <c r="B417" s="16" t="s">
        <v>0</v>
      </c>
      <c r="C417" s="17">
        <v>30</v>
      </c>
      <c r="D417" s="41"/>
    </row>
    <row r="418" spans="2:4" ht="15" thickBot="1" x14ac:dyDescent="0.35">
      <c r="B418" s="8" t="s">
        <v>71</v>
      </c>
      <c r="C418" s="9">
        <v>23</v>
      </c>
      <c r="D418" s="27">
        <f>(C419+C421+C422+C423+C426+C427)/C418</f>
        <v>0.95652173913043481</v>
      </c>
    </row>
    <row r="419" spans="2:4" x14ac:dyDescent="0.3">
      <c r="B419" s="10" t="s">
        <v>79</v>
      </c>
      <c r="C419" s="11">
        <v>14</v>
      </c>
      <c r="D419" s="39"/>
    </row>
    <row r="420" spans="2:4" x14ac:dyDescent="0.3">
      <c r="B420" s="12" t="s">
        <v>1</v>
      </c>
      <c r="C420" s="13">
        <v>3</v>
      </c>
      <c r="D420" s="40"/>
    </row>
    <row r="421" spans="2:4" x14ac:dyDescent="0.3">
      <c r="B421" s="16" t="s">
        <v>3</v>
      </c>
      <c r="C421" s="17">
        <v>1</v>
      </c>
      <c r="D421" s="40"/>
    </row>
    <row r="422" spans="2:4" x14ac:dyDescent="0.3">
      <c r="B422" s="16" t="s">
        <v>7</v>
      </c>
      <c r="C422" s="17">
        <v>1</v>
      </c>
      <c r="D422" s="40"/>
    </row>
    <row r="423" spans="2:4" x14ac:dyDescent="0.3">
      <c r="B423" s="16" t="s">
        <v>0</v>
      </c>
      <c r="C423" s="17">
        <v>1</v>
      </c>
      <c r="D423" s="40"/>
    </row>
    <row r="424" spans="2:4" x14ac:dyDescent="0.3">
      <c r="B424" s="12" t="s">
        <v>6</v>
      </c>
      <c r="C424" s="13">
        <v>6</v>
      </c>
      <c r="D424" s="40"/>
    </row>
    <row r="425" spans="2:4" x14ac:dyDescent="0.3">
      <c r="B425" s="16" t="s">
        <v>4</v>
      </c>
      <c r="C425" s="17">
        <v>1</v>
      </c>
      <c r="D425" s="40"/>
    </row>
    <row r="426" spans="2:4" x14ac:dyDescent="0.3">
      <c r="B426" s="16" t="s">
        <v>3</v>
      </c>
      <c r="C426" s="17">
        <v>3</v>
      </c>
      <c r="D426" s="40"/>
    </row>
    <row r="427" spans="2:4" ht="15" thickBot="1" x14ac:dyDescent="0.35">
      <c r="B427" s="16" t="s">
        <v>7</v>
      </c>
      <c r="C427" s="17">
        <v>2</v>
      </c>
      <c r="D427" s="41"/>
    </row>
    <row r="428" spans="2:4" ht="15" thickBot="1" x14ac:dyDescent="0.35">
      <c r="B428" s="8" t="s">
        <v>74</v>
      </c>
      <c r="C428" s="9">
        <v>8</v>
      </c>
      <c r="D428" s="27">
        <f>(C429+C431+C434+C435)/C428</f>
        <v>0.875</v>
      </c>
    </row>
    <row r="429" spans="2:4" x14ac:dyDescent="0.3">
      <c r="B429" s="10" t="s">
        <v>79</v>
      </c>
      <c r="C429" s="11">
        <v>3</v>
      </c>
      <c r="D429" s="39"/>
    </row>
    <row r="430" spans="2:4" x14ac:dyDescent="0.3">
      <c r="B430" s="12" t="s">
        <v>1</v>
      </c>
      <c r="C430" s="13">
        <v>1</v>
      </c>
      <c r="D430" s="40"/>
    </row>
    <row r="431" spans="2:4" x14ac:dyDescent="0.3">
      <c r="B431" s="16" t="s">
        <v>3</v>
      </c>
      <c r="C431" s="17">
        <v>1</v>
      </c>
      <c r="D431" s="40"/>
    </row>
    <row r="432" spans="2:4" x14ac:dyDescent="0.3">
      <c r="B432" s="12" t="s">
        <v>6</v>
      </c>
      <c r="C432" s="13">
        <v>4</v>
      </c>
      <c r="D432" s="40"/>
    </row>
    <row r="433" spans="2:4" x14ac:dyDescent="0.3">
      <c r="B433" s="16" t="s">
        <v>4</v>
      </c>
      <c r="C433" s="17">
        <v>1</v>
      </c>
      <c r="D433" s="40"/>
    </row>
    <row r="434" spans="2:4" x14ac:dyDescent="0.3">
      <c r="B434" s="16" t="s">
        <v>7</v>
      </c>
      <c r="C434" s="17">
        <v>2</v>
      </c>
      <c r="D434" s="40"/>
    </row>
    <row r="435" spans="2:4" ht="15" thickBot="1" x14ac:dyDescent="0.35">
      <c r="B435" s="16" t="s">
        <v>2</v>
      </c>
      <c r="C435" s="17">
        <v>1</v>
      </c>
      <c r="D435" s="41"/>
    </row>
    <row r="436" spans="2:4" ht="15" thickBot="1" x14ac:dyDescent="0.35">
      <c r="B436" s="8" t="s">
        <v>72</v>
      </c>
      <c r="C436" s="9">
        <v>475</v>
      </c>
      <c r="D436" s="27">
        <f>(C437+C439+C443+C444+C445+C446-C441)/C436</f>
        <v>0.92210526315789476</v>
      </c>
    </row>
    <row r="437" spans="2:4" x14ac:dyDescent="0.3">
      <c r="B437" s="10" t="s">
        <v>79</v>
      </c>
      <c r="C437" s="11">
        <v>289</v>
      </c>
      <c r="D437" s="39"/>
    </row>
    <row r="438" spans="2:4" x14ac:dyDescent="0.3">
      <c r="B438" s="12" t="s">
        <v>1</v>
      </c>
      <c r="C438" s="13">
        <v>1</v>
      </c>
      <c r="D438" s="40"/>
    </row>
    <row r="439" spans="2:4" x14ac:dyDescent="0.3">
      <c r="B439" s="16" t="s">
        <v>2</v>
      </c>
      <c r="C439" s="17">
        <v>1</v>
      </c>
      <c r="D439" s="40"/>
    </row>
    <row r="440" spans="2:4" x14ac:dyDescent="0.3">
      <c r="B440" s="12" t="s">
        <v>6</v>
      </c>
      <c r="C440" s="13">
        <v>185</v>
      </c>
      <c r="D440" s="40"/>
    </row>
    <row r="441" spans="2:4" x14ac:dyDescent="0.3">
      <c r="B441" s="16" t="s">
        <v>5</v>
      </c>
      <c r="C441" s="17">
        <v>3</v>
      </c>
      <c r="D441" s="40"/>
    </row>
    <row r="442" spans="2:4" x14ac:dyDescent="0.3">
      <c r="B442" s="16" t="s">
        <v>4</v>
      </c>
      <c r="C442" s="17">
        <v>31</v>
      </c>
      <c r="D442" s="40"/>
    </row>
    <row r="443" spans="2:4" x14ac:dyDescent="0.3">
      <c r="B443" s="16" t="s">
        <v>3</v>
      </c>
      <c r="C443" s="17">
        <v>38</v>
      </c>
      <c r="D443" s="40"/>
    </row>
    <row r="444" spans="2:4" x14ac:dyDescent="0.3">
      <c r="B444" s="16" t="s">
        <v>7</v>
      </c>
      <c r="C444" s="17">
        <v>60</v>
      </c>
      <c r="D444" s="40"/>
    </row>
    <row r="445" spans="2:4" x14ac:dyDescent="0.3">
      <c r="B445" s="16" t="s">
        <v>2</v>
      </c>
      <c r="C445" s="17">
        <v>42</v>
      </c>
      <c r="D445" s="40"/>
    </row>
    <row r="446" spans="2:4" ht="15" thickBot="1" x14ac:dyDescent="0.35">
      <c r="B446" s="16" t="s">
        <v>0</v>
      </c>
      <c r="C446" s="17">
        <v>11</v>
      </c>
      <c r="D446" s="41"/>
    </row>
    <row r="447" spans="2:4" ht="15" thickBot="1" x14ac:dyDescent="0.35">
      <c r="B447" s="8" t="s">
        <v>36</v>
      </c>
      <c r="C447" s="9">
        <v>9</v>
      </c>
      <c r="D447" s="27">
        <f>(C448+C450)/C447</f>
        <v>1</v>
      </c>
    </row>
    <row r="448" spans="2:4" x14ac:dyDescent="0.3">
      <c r="B448" s="10" t="s">
        <v>79</v>
      </c>
      <c r="C448" s="11">
        <v>6</v>
      </c>
      <c r="D448" s="39"/>
    </row>
    <row r="449" spans="2:4" x14ac:dyDescent="0.3">
      <c r="B449" s="12" t="s">
        <v>6</v>
      </c>
      <c r="C449" s="13">
        <v>3</v>
      </c>
      <c r="D449" s="40"/>
    </row>
    <row r="450" spans="2:4" ht="15" thickBot="1" x14ac:dyDescent="0.35">
      <c r="B450" s="16" t="s">
        <v>3</v>
      </c>
      <c r="C450" s="17">
        <v>3</v>
      </c>
      <c r="D450" s="41"/>
    </row>
    <row r="451" spans="2:4" ht="15" thickBot="1" x14ac:dyDescent="0.35">
      <c r="B451" s="8" t="s">
        <v>75</v>
      </c>
      <c r="C451" s="9">
        <v>62</v>
      </c>
      <c r="D451" s="27">
        <f>(C452+C454+C455+C459+C460+C461-C457)/C451</f>
        <v>0.87096774193548387</v>
      </c>
    </row>
    <row r="452" spans="2:4" x14ac:dyDescent="0.3">
      <c r="B452" s="10" t="s">
        <v>79</v>
      </c>
      <c r="C452" s="11">
        <v>31</v>
      </c>
      <c r="D452" s="39"/>
    </row>
    <row r="453" spans="2:4" x14ac:dyDescent="0.3">
      <c r="B453" s="12" t="s">
        <v>1</v>
      </c>
      <c r="C453" s="13">
        <v>4</v>
      </c>
      <c r="D453" s="40"/>
    </row>
    <row r="454" spans="2:4" x14ac:dyDescent="0.3">
      <c r="B454" s="16" t="s">
        <v>3</v>
      </c>
      <c r="C454" s="17">
        <v>2</v>
      </c>
      <c r="D454" s="40"/>
    </row>
    <row r="455" spans="2:4" x14ac:dyDescent="0.3">
      <c r="B455" s="16" t="s">
        <v>0</v>
      </c>
      <c r="C455" s="17">
        <v>2</v>
      </c>
      <c r="D455" s="40"/>
    </row>
    <row r="456" spans="2:4" x14ac:dyDescent="0.3">
      <c r="B456" s="12" t="s">
        <v>6</v>
      </c>
      <c r="C456" s="13">
        <v>27</v>
      </c>
      <c r="D456" s="40"/>
    </row>
    <row r="457" spans="2:4" x14ac:dyDescent="0.3">
      <c r="B457" s="16" t="s">
        <v>5</v>
      </c>
      <c r="C457" s="17">
        <v>1</v>
      </c>
      <c r="D457" s="40"/>
    </row>
    <row r="458" spans="2:4" x14ac:dyDescent="0.3">
      <c r="B458" s="16" t="s">
        <v>4</v>
      </c>
      <c r="C458" s="17">
        <v>6</v>
      </c>
      <c r="D458" s="40"/>
    </row>
    <row r="459" spans="2:4" x14ac:dyDescent="0.3">
      <c r="B459" s="16" t="s">
        <v>3</v>
      </c>
      <c r="C459" s="17">
        <v>9</v>
      </c>
      <c r="D459" s="40"/>
    </row>
    <row r="460" spans="2:4" x14ac:dyDescent="0.3">
      <c r="B460" s="16" t="s">
        <v>7</v>
      </c>
      <c r="C460" s="17">
        <v>8</v>
      </c>
      <c r="D460" s="40"/>
    </row>
    <row r="461" spans="2:4" ht="15" thickBot="1" x14ac:dyDescent="0.35">
      <c r="B461" s="16" t="s">
        <v>0</v>
      </c>
      <c r="C461" s="17">
        <v>3</v>
      </c>
      <c r="D461" s="41"/>
    </row>
    <row r="462" spans="2:4" ht="15" thickBot="1" x14ac:dyDescent="0.35">
      <c r="B462" s="8" t="s">
        <v>77</v>
      </c>
      <c r="C462" s="9">
        <v>145</v>
      </c>
      <c r="D462" s="27">
        <f>(C463+C465+C468+C469+C470+C471)/C462</f>
        <v>0.93103448275862066</v>
      </c>
    </row>
    <row r="463" spans="2:4" x14ac:dyDescent="0.3">
      <c r="B463" s="10" t="s">
        <v>79</v>
      </c>
      <c r="C463" s="11">
        <v>97</v>
      </c>
      <c r="D463" s="39"/>
    </row>
    <row r="464" spans="2:4" x14ac:dyDescent="0.3">
      <c r="B464" s="12" t="s">
        <v>1</v>
      </c>
      <c r="C464" s="13">
        <v>1</v>
      </c>
      <c r="D464" s="40"/>
    </row>
    <row r="465" spans="2:4" x14ac:dyDescent="0.3">
      <c r="B465" s="16" t="s">
        <v>3</v>
      </c>
      <c r="C465" s="17">
        <v>1</v>
      </c>
      <c r="D465" s="40"/>
    </row>
    <row r="466" spans="2:4" x14ac:dyDescent="0.3">
      <c r="B466" s="12" t="s">
        <v>6</v>
      </c>
      <c r="C466" s="13">
        <v>47</v>
      </c>
      <c r="D466" s="40"/>
    </row>
    <row r="467" spans="2:4" x14ac:dyDescent="0.3">
      <c r="B467" s="16" t="s">
        <v>4</v>
      </c>
      <c r="C467" s="17">
        <v>10</v>
      </c>
      <c r="D467" s="40"/>
    </row>
    <row r="468" spans="2:4" x14ac:dyDescent="0.3">
      <c r="B468" s="16" t="s">
        <v>3</v>
      </c>
      <c r="C468" s="17">
        <v>10</v>
      </c>
      <c r="D468" s="40"/>
    </row>
    <row r="469" spans="2:4" x14ac:dyDescent="0.3">
      <c r="B469" s="16" t="s">
        <v>7</v>
      </c>
      <c r="C469" s="17">
        <v>12</v>
      </c>
      <c r="D469" s="40"/>
    </row>
    <row r="470" spans="2:4" x14ac:dyDescent="0.3">
      <c r="B470" s="16" t="s">
        <v>2</v>
      </c>
      <c r="C470" s="17">
        <v>7</v>
      </c>
      <c r="D470" s="40"/>
    </row>
    <row r="471" spans="2:4" ht="15" thickBot="1" x14ac:dyDescent="0.35">
      <c r="B471" s="16" t="s">
        <v>0</v>
      </c>
      <c r="C471" s="17">
        <v>8</v>
      </c>
      <c r="D471" s="41"/>
    </row>
    <row r="472" spans="2:4" ht="15" thickBot="1" x14ac:dyDescent="0.35">
      <c r="B472" s="8" t="s">
        <v>78</v>
      </c>
      <c r="C472" s="9">
        <v>141</v>
      </c>
      <c r="D472" s="27">
        <f>(C473+C475+C476+C477+C478+C482+C483+C484+C485-C480)/C472</f>
        <v>0.92198581560283688</v>
      </c>
    </row>
    <row r="473" spans="2:4" x14ac:dyDescent="0.3">
      <c r="B473" s="10" t="s">
        <v>79</v>
      </c>
      <c r="C473" s="11">
        <v>83</v>
      </c>
      <c r="D473" s="39"/>
    </row>
    <row r="474" spans="2:4" x14ac:dyDescent="0.3">
      <c r="B474" s="12" t="s">
        <v>1</v>
      </c>
      <c r="C474" s="13">
        <v>20</v>
      </c>
      <c r="D474" s="40"/>
    </row>
    <row r="475" spans="2:4" x14ac:dyDescent="0.3">
      <c r="B475" s="16" t="s">
        <v>3</v>
      </c>
      <c r="C475" s="17">
        <v>4</v>
      </c>
      <c r="D475" s="40"/>
    </row>
    <row r="476" spans="2:4" x14ac:dyDescent="0.3">
      <c r="B476" s="16" t="s">
        <v>7</v>
      </c>
      <c r="C476" s="17">
        <v>11</v>
      </c>
      <c r="D476" s="40"/>
    </row>
    <row r="477" spans="2:4" x14ac:dyDescent="0.3">
      <c r="B477" s="16" t="s">
        <v>2</v>
      </c>
      <c r="C477" s="17">
        <v>1</v>
      </c>
      <c r="D477" s="40"/>
    </row>
    <row r="478" spans="2:4" x14ac:dyDescent="0.3">
      <c r="B478" s="16" t="s">
        <v>0</v>
      </c>
      <c r="C478" s="17">
        <v>4</v>
      </c>
      <c r="D478" s="40"/>
    </row>
    <row r="479" spans="2:4" x14ac:dyDescent="0.3">
      <c r="B479" s="12" t="s">
        <v>6</v>
      </c>
      <c r="C479" s="13">
        <v>38</v>
      </c>
      <c r="D479" s="40"/>
    </row>
    <row r="480" spans="2:4" x14ac:dyDescent="0.3">
      <c r="B480" s="16" t="s">
        <v>5</v>
      </c>
      <c r="C480" s="17">
        <v>1</v>
      </c>
      <c r="D480" s="40"/>
    </row>
    <row r="481" spans="2:5" x14ac:dyDescent="0.3">
      <c r="B481" s="16" t="s">
        <v>4</v>
      </c>
      <c r="C481" s="17">
        <v>9</v>
      </c>
      <c r="D481" s="40"/>
    </row>
    <row r="482" spans="2:5" x14ac:dyDescent="0.3">
      <c r="B482" s="16" t="s">
        <v>3</v>
      </c>
      <c r="C482" s="17">
        <v>5</v>
      </c>
      <c r="D482" s="40"/>
    </row>
    <row r="483" spans="2:5" x14ac:dyDescent="0.3">
      <c r="B483" s="16" t="s">
        <v>7</v>
      </c>
      <c r="C483" s="17">
        <v>8</v>
      </c>
      <c r="D483" s="40"/>
    </row>
    <row r="484" spans="2:5" x14ac:dyDescent="0.3">
      <c r="B484" s="16" t="s">
        <v>2</v>
      </c>
      <c r="C484" s="17">
        <v>11</v>
      </c>
      <c r="D484" s="40"/>
    </row>
    <row r="485" spans="2:5" ht="15" thickBot="1" x14ac:dyDescent="0.35">
      <c r="B485" s="16" t="s">
        <v>0</v>
      </c>
      <c r="C485" s="17">
        <v>4</v>
      </c>
      <c r="D485" s="41"/>
    </row>
    <row r="486" spans="2:5" ht="15" thickBot="1" x14ac:dyDescent="0.35">
      <c r="B486" s="18" t="s">
        <v>85</v>
      </c>
      <c r="C486" s="19">
        <f>C8+C22+C36+C51+C61+C87+C103+C118+C133+C142+C156+C170+C184+C197+C203+C217+C230+C243+C249+C259+C268+C282+C297+C310+C324+C336+C351+C363+C367+C379+C394+C402+C418+C428+C436+C447+C451+C462+C472+C72</f>
        <v>23468</v>
      </c>
      <c r="D486" s="46">
        <f>(C487+C12+C13+C14+C15+C18+C19+C20+C21+C26+C27+C28+C29+C32+C33+C34+C35+C40+C41+C42+C43+C47+C48+C49+C50+C54+C55+C56+C57+C60+C64+C65+C68+C69+C70+C71+C76+C77+C78+C79+C83+C84+C85+C86+C92+C93+C94+C95+C99+C100+C101+C102+C107+C108+C109+C110+C114+C115+C116+C117+C122+C123+C124+C125+C130+C129+C131+C132+C136+C139+C140+C141+C146+C147+C148+C152+C153+C154+C155+C160+C162+C161+C163+C166+C167+C168+C169+C173+C174+C175+C176+C180+C181+C182+C183+C187+C188+C189+C193+C194+C195+C196+C200+C201+C202+C207+C208+C209+C210+C213+C214+C215+C216+C220+C221+C222+C226+C227+C228+C229+C233+C234+C235+C239+C240+C241+C242+C246+C247+C248+C252+C253+C256+C257+E484+C262+C263+C264+C266+C267+C272+C273+C274+C278+C279+C280+C281+C286+C287+C288+C289+C293+C294+C295+C296+C301+C302+C306+C307+C308+C309+C314+C315+C316+C320+C321+C322+C323+C327+C328+C332+C333+C334+C335+C340+C341+C342+C343+C347+C348+C349+C350+C354+C355+C359+C360+C361+C362+C366+C371+C375+C376+C377+C378+C383+C384+C385+C386+C390+C391+C392+C393+C398+C399+C400+C401+C407++C408+C409+C410+C414+C415+C416+C417+C421+C422+C423+C426+C427+C431+C434+C435+C439+C443+C444+C445+C446+C450+C454+C455+C459+C460+C461+C465+C468+C469+C470+C471+C475+C476+C477+C478+C482+C483+C484+C485-C480-C457-C441-C412-C405-C388-C373-C357-C345-C330-C318-C304-C291-C276-C237-C224-C191-C178-C150-C127-C112-C97-C90-C81-C75-C45)/C486</f>
        <v>0.92589909664223624</v>
      </c>
    </row>
    <row r="487" spans="2:5" ht="15" thickBot="1" x14ac:dyDescent="0.35">
      <c r="B487" s="20" t="s">
        <v>86</v>
      </c>
      <c r="C487" s="20">
        <f>C9+C23+C37+C52+C62+C73+C88+C104+C119+C134+C143+C157+C171+C185+C198+C204+C218+C231+C244+C250+C260+C269+C283+C298+C311+C325+C337+C352+C364+C368+C380+C395+C403+C419+C429+C437+C448+C452+C463+C473</f>
        <v>12796</v>
      </c>
      <c r="D487" s="47"/>
    </row>
    <row r="488" spans="2:5" x14ac:dyDescent="0.3">
      <c r="B488" s="48" t="s">
        <v>87</v>
      </c>
      <c r="C488" s="48"/>
      <c r="D488" s="48"/>
      <c r="E488" s="48"/>
    </row>
    <row r="489" spans="2:5" x14ac:dyDescent="0.3">
      <c r="B489" s="5"/>
      <c r="C489" s="5"/>
      <c r="D489" s="6"/>
    </row>
  </sheetData>
  <mergeCells count="45">
    <mergeCell ref="D62:D71"/>
    <mergeCell ref="D52:D60"/>
    <mergeCell ref="D37:D50"/>
    <mergeCell ref="D23:D35"/>
    <mergeCell ref="D9:D21"/>
    <mergeCell ref="D250:D258"/>
    <mergeCell ref="D244:D248"/>
    <mergeCell ref="D73:D86"/>
    <mergeCell ref="D218:D229"/>
    <mergeCell ref="D204:D216"/>
    <mergeCell ref="D198:D202"/>
    <mergeCell ref="D185:D196"/>
    <mergeCell ref="D171:D183"/>
    <mergeCell ref="D157:D169"/>
    <mergeCell ref="D143:D155"/>
    <mergeCell ref="D134:D141"/>
    <mergeCell ref="D119:D132"/>
    <mergeCell ref="D104:D117"/>
    <mergeCell ref="D88:D102"/>
    <mergeCell ref="D311:D323"/>
    <mergeCell ref="D298:D309"/>
    <mergeCell ref="D283:D296"/>
    <mergeCell ref="D269:D281"/>
    <mergeCell ref="D260:D267"/>
    <mergeCell ref="D368:D378"/>
    <mergeCell ref="B6:B7"/>
    <mergeCell ref="C6:C7"/>
    <mergeCell ref="D6:D7"/>
    <mergeCell ref="D486:D487"/>
    <mergeCell ref="D437:D446"/>
    <mergeCell ref="D429:D435"/>
    <mergeCell ref="D419:D427"/>
    <mergeCell ref="D403:D417"/>
    <mergeCell ref="D395:D401"/>
    <mergeCell ref="D380:D393"/>
    <mergeCell ref="D231:D242"/>
    <mergeCell ref="D352:D362"/>
    <mergeCell ref="D364:D366"/>
    <mergeCell ref="D337:D350"/>
    <mergeCell ref="D325:D335"/>
    <mergeCell ref="B488:E488"/>
    <mergeCell ref="D473:D485"/>
    <mergeCell ref="D463:D471"/>
    <mergeCell ref="D452:D461"/>
    <mergeCell ref="D448:D45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65"/>
  <sheetViews>
    <sheetView workbookViewId="0">
      <selection activeCell="A3" sqref="A3"/>
    </sheetView>
  </sheetViews>
  <sheetFormatPr baseColWidth="10" defaultRowHeight="14.4" x14ac:dyDescent="0.3"/>
  <cols>
    <col min="2" max="2" width="37.6640625" customWidth="1"/>
    <col min="3" max="3" width="19.21875" bestFit="1" customWidth="1"/>
    <col min="4" max="4" width="23" style="3" customWidth="1"/>
    <col min="5" max="5" width="23.33203125" style="7" customWidth="1"/>
  </cols>
  <sheetData>
    <row r="1" spans="1:5" s="60" customFormat="1" ht="15.6" x14ac:dyDescent="0.3">
      <c r="A1" s="22" t="s">
        <v>80</v>
      </c>
      <c r="D1" s="61"/>
      <c r="E1" s="61"/>
    </row>
    <row r="2" spans="1:5" s="5" customFormat="1" ht="13.8" x14ac:dyDescent="0.25">
      <c r="A2" s="23" t="s">
        <v>89</v>
      </c>
      <c r="D2" s="6"/>
      <c r="E2" s="7"/>
    </row>
    <row r="3" spans="1:5" s="5" customFormat="1" ht="13.8" x14ac:dyDescent="0.25">
      <c r="A3" s="24" t="s">
        <v>84</v>
      </c>
      <c r="D3" s="6"/>
      <c r="E3" s="7"/>
    </row>
    <row r="4" spans="1:5" s="1" customFormat="1" x14ac:dyDescent="0.3">
      <c r="D4" s="3"/>
      <c r="E4" s="7"/>
    </row>
    <row r="5" spans="1:5" ht="13.8" customHeight="1" thickBot="1" x14ac:dyDescent="0.35"/>
    <row r="6" spans="1:5" x14ac:dyDescent="0.3">
      <c r="B6" s="52" t="s">
        <v>90</v>
      </c>
      <c r="C6" s="52" t="s">
        <v>91</v>
      </c>
      <c r="D6" s="54" t="s">
        <v>92</v>
      </c>
      <c r="E6" s="54" t="s">
        <v>94</v>
      </c>
    </row>
    <row r="7" spans="1:5" ht="15" thickBot="1" x14ac:dyDescent="0.35">
      <c r="B7" s="53"/>
      <c r="C7" s="53"/>
      <c r="D7" s="55"/>
      <c r="E7" s="55"/>
    </row>
    <row r="8" spans="1:5" ht="15" thickBot="1" x14ac:dyDescent="0.35">
      <c r="B8" s="8" t="s">
        <v>29</v>
      </c>
      <c r="C8" s="9">
        <v>226</v>
      </c>
      <c r="D8" s="27">
        <f>(C10+C15+C22)/C8</f>
        <v>0.86725663716814161</v>
      </c>
      <c r="E8" s="27">
        <v>0.87</v>
      </c>
    </row>
    <row r="9" spans="1:5" x14ac:dyDescent="0.3">
      <c r="B9" s="10" t="s">
        <v>46</v>
      </c>
      <c r="C9" s="11">
        <v>187</v>
      </c>
      <c r="D9" s="36">
        <f>C10/C9</f>
        <v>0.90909090909090906</v>
      </c>
      <c r="E9" s="36">
        <f>C10/C9</f>
        <v>0.90909090909090906</v>
      </c>
    </row>
    <row r="10" spans="1:5" x14ac:dyDescent="0.3">
      <c r="B10" s="25" t="s">
        <v>79</v>
      </c>
      <c r="C10" s="13">
        <v>170</v>
      </c>
      <c r="D10" s="28"/>
      <c r="E10" s="28"/>
    </row>
    <row r="11" spans="1:5" x14ac:dyDescent="0.3">
      <c r="B11" s="25" t="s">
        <v>6</v>
      </c>
      <c r="C11" s="13">
        <v>17</v>
      </c>
      <c r="D11" s="28"/>
      <c r="E11" s="28"/>
    </row>
    <row r="12" spans="1:5" x14ac:dyDescent="0.3">
      <c r="B12" s="26" t="s">
        <v>7</v>
      </c>
      <c r="C12" s="17">
        <v>15</v>
      </c>
      <c r="D12" s="28"/>
      <c r="E12" s="28"/>
    </row>
    <row r="13" spans="1:5" x14ac:dyDescent="0.3">
      <c r="B13" s="26" t="s">
        <v>2</v>
      </c>
      <c r="C13" s="17">
        <v>2</v>
      </c>
      <c r="D13" s="28"/>
      <c r="E13" s="28"/>
    </row>
    <row r="14" spans="1:5" x14ac:dyDescent="0.3">
      <c r="B14" s="10" t="s">
        <v>48</v>
      </c>
      <c r="C14" s="11">
        <v>22</v>
      </c>
      <c r="D14" s="36">
        <f>C15/C14</f>
        <v>0.77272727272727271</v>
      </c>
      <c r="E14" s="36">
        <f>C15/C14</f>
        <v>0.77272727272727271</v>
      </c>
    </row>
    <row r="15" spans="1:5" x14ac:dyDescent="0.3">
      <c r="B15" s="25" t="s">
        <v>79</v>
      </c>
      <c r="C15" s="13">
        <v>17</v>
      </c>
      <c r="D15" s="28"/>
      <c r="E15" s="28"/>
    </row>
    <row r="16" spans="1:5" x14ac:dyDescent="0.3">
      <c r="B16" s="25" t="s">
        <v>1</v>
      </c>
      <c r="C16" s="13">
        <v>1</v>
      </c>
      <c r="D16" s="28"/>
      <c r="E16" s="28"/>
    </row>
    <row r="17" spans="2:5" x14ac:dyDescent="0.3">
      <c r="B17" s="26" t="s">
        <v>7</v>
      </c>
      <c r="C17" s="17">
        <v>1</v>
      </c>
      <c r="D17" s="28"/>
      <c r="E17" s="28"/>
    </row>
    <row r="18" spans="2:5" x14ac:dyDescent="0.3">
      <c r="B18" s="25" t="s">
        <v>6</v>
      </c>
      <c r="C18" s="13">
        <v>4</v>
      </c>
      <c r="D18" s="28"/>
      <c r="E18" s="28"/>
    </row>
    <row r="19" spans="2:5" x14ac:dyDescent="0.3">
      <c r="B19" s="26" t="s">
        <v>7</v>
      </c>
      <c r="C19" s="17">
        <v>1</v>
      </c>
      <c r="D19" s="28"/>
      <c r="E19" s="28"/>
    </row>
    <row r="20" spans="2:5" x14ac:dyDescent="0.3">
      <c r="B20" s="26" t="s">
        <v>2</v>
      </c>
      <c r="C20" s="17">
        <v>3</v>
      </c>
      <c r="D20" s="28"/>
      <c r="E20" s="28"/>
    </row>
    <row r="21" spans="2:5" x14ac:dyDescent="0.3">
      <c r="B21" s="10" t="s">
        <v>60</v>
      </c>
      <c r="C21" s="11">
        <v>17</v>
      </c>
      <c r="D21" s="36">
        <f>C22/C21</f>
        <v>0.52941176470588236</v>
      </c>
      <c r="E21" s="36">
        <f>C22/C21</f>
        <v>0.52941176470588236</v>
      </c>
    </row>
    <row r="22" spans="2:5" x14ac:dyDescent="0.3">
      <c r="B22" s="25" t="s">
        <v>79</v>
      </c>
      <c r="C22" s="13">
        <v>9</v>
      </c>
      <c r="D22" s="28"/>
      <c r="E22" s="28"/>
    </row>
    <row r="23" spans="2:5" x14ac:dyDescent="0.3">
      <c r="B23" s="25" t="s">
        <v>1</v>
      </c>
      <c r="C23" s="13">
        <v>3</v>
      </c>
      <c r="D23" s="28"/>
      <c r="E23" s="28"/>
    </row>
    <row r="24" spans="2:5" x14ac:dyDescent="0.3">
      <c r="B24" s="26" t="s">
        <v>7</v>
      </c>
      <c r="C24" s="17">
        <v>3</v>
      </c>
      <c r="D24" s="28"/>
      <c r="E24" s="28"/>
    </row>
    <row r="25" spans="2:5" x14ac:dyDescent="0.3">
      <c r="B25" s="25" t="s">
        <v>6</v>
      </c>
      <c r="C25" s="13">
        <v>5</v>
      </c>
      <c r="D25" s="28"/>
      <c r="E25" s="28"/>
    </row>
    <row r="26" spans="2:5" x14ac:dyDescent="0.3">
      <c r="B26" s="26" t="s">
        <v>7</v>
      </c>
      <c r="C26" s="17">
        <v>4</v>
      </c>
      <c r="D26" s="28"/>
      <c r="E26" s="28"/>
    </row>
    <row r="27" spans="2:5" ht="15" thickBot="1" x14ac:dyDescent="0.35">
      <c r="B27" s="26" t="s">
        <v>2</v>
      </c>
      <c r="C27" s="17">
        <v>1</v>
      </c>
      <c r="D27" s="28"/>
      <c r="E27" s="28"/>
    </row>
    <row r="28" spans="2:5" ht="15" thickBot="1" x14ac:dyDescent="0.35">
      <c r="B28" s="8" t="s">
        <v>12</v>
      </c>
      <c r="C28" s="9">
        <v>18</v>
      </c>
      <c r="D28" s="27">
        <f>C30/C28</f>
        <v>0.5</v>
      </c>
      <c r="E28" s="27">
        <v>0.56000000000000005</v>
      </c>
    </row>
    <row r="29" spans="2:5" x14ac:dyDescent="0.3">
      <c r="B29" s="10" t="s">
        <v>46</v>
      </c>
      <c r="C29" s="11">
        <v>18</v>
      </c>
      <c r="D29" s="36">
        <f>C30/C29</f>
        <v>0.5</v>
      </c>
      <c r="E29" s="36">
        <f>C30/(C29-C32)</f>
        <v>0.5625</v>
      </c>
    </row>
    <row r="30" spans="2:5" x14ac:dyDescent="0.3">
      <c r="B30" s="25" t="s">
        <v>79</v>
      </c>
      <c r="C30" s="13">
        <v>9</v>
      </c>
      <c r="D30" s="28"/>
      <c r="E30" s="28"/>
    </row>
    <row r="31" spans="2:5" x14ac:dyDescent="0.3">
      <c r="B31" s="25" t="s">
        <v>6</v>
      </c>
      <c r="C31" s="13">
        <v>9</v>
      </c>
      <c r="D31" s="28"/>
      <c r="E31" s="28"/>
    </row>
    <row r="32" spans="2:5" x14ac:dyDescent="0.3">
      <c r="B32" s="26" t="s">
        <v>3</v>
      </c>
      <c r="C32" s="17">
        <v>2</v>
      </c>
      <c r="D32" s="28"/>
      <c r="E32" s="28"/>
    </row>
    <row r="33" spans="2:5" ht="15" thickBot="1" x14ac:dyDescent="0.35">
      <c r="B33" s="26" t="s">
        <v>2</v>
      </c>
      <c r="C33" s="17">
        <v>7</v>
      </c>
      <c r="D33" s="28"/>
      <c r="E33" s="28"/>
    </row>
    <row r="34" spans="2:5" ht="15" thickBot="1" x14ac:dyDescent="0.35">
      <c r="B34" s="8" t="s">
        <v>10</v>
      </c>
      <c r="C34" s="9">
        <v>35</v>
      </c>
      <c r="D34" s="27">
        <f>C36/C34</f>
        <v>0.42857142857142855</v>
      </c>
      <c r="E34" s="27">
        <v>0.54</v>
      </c>
    </row>
    <row r="35" spans="2:5" x14ac:dyDescent="0.3">
      <c r="B35" s="10" t="s">
        <v>46</v>
      </c>
      <c r="C35" s="11">
        <v>35</v>
      </c>
      <c r="D35" s="36">
        <f>C36/C35</f>
        <v>0.42857142857142855</v>
      </c>
      <c r="E35" s="36">
        <f>C36/(C35-C38)</f>
        <v>0.5357142857142857</v>
      </c>
    </row>
    <row r="36" spans="2:5" x14ac:dyDescent="0.3">
      <c r="B36" s="25" t="s">
        <v>79</v>
      </c>
      <c r="C36" s="13">
        <v>15</v>
      </c>
      <c r="D36" s="28"/>
      <c r="E36" s="28"/>
    </row>
    <row r="37" spans="2:5" x14ac:dyDescent="0.3">
      <c r="B37" s="25" t="s">
        <v>6</v>
      </c>
      <c r="C37" s="13">
        <v>20</v>
      </c>
      <c r="D37" s="28"/>
      <c r="E37" s="28"/>
    </row>
    <row r="38" spans="2:5" x14ac:dyDescent="0.3">
      <c r="B38" s="26" t="s">
        <v>3</v>
      </c>
      <c r="C38" s="17">
        <v>7</v>
      </c>
      <c r="D38" s="28"/>
      <c r="E38" s="28"/>
    </row>
    <row r="39" spans="2:5" x14ac:dyDescent="0.3">
      <c r="B39" s="26" t="s">
        <v>7</v>
      </c>
      <c r="C39" s="17">
        <v>12</v>
      </c>
      <c r="D39" s="28"/>
      <c r="E39" s="28"/>
    </row>
    <row r="40" spans="2:5" ht="15" thickBot="1" x14ac:dyDescent="0.35">
      <c r="B40" s="26" t="s">
        <v>2</v>
      </c>
      <c r="C40" s="17">
        <v>1</v>
      </c>
      <c r="D40" s="28"/>
      <c r="E40" s="28"/>
    </row>
    <row r="41" spans="2:5" ht="15" thickBot="1" x14ac:dyDescent="0.35">
      <c r="B41" s="8" t="s">
        <v>24</v>
      </c>
      <c r="C41" s="9">
        <v>22</v>
      </c>
      <c r="D41" s="27">
        <f>C43/C41</f>
        <v>0.68181818181818177</v>
      </c>
      <c r="E41" s="27">
        <v>0.68</v>
      </c>
    </row>
    <row r="42" spans="2:5" x14ac:dyDescent="0.3">
      <c r="B42" s="10" t="s">
        <v>46</v>
      </c>
      <c r="C42" s="11">
        <v>22</v>
      </c>
      <c r="D42" s="36">
        <f>C43/C42</f>
        <v>0.68181818181818177</v>
      </c>
      <c r="E42" s="36">
        <f>C43/(C42)</f>
        <v>0.68181818181818177</v>
      </c>
    </row>
    <row r="43" spans="2:5" x14ac:dyDescent="0.3">
      <c r="B43" s="25" t="s">
        <v>79</v>
      </c>
      <c r="C43" s="13">
        <v>15</v>
      </c>
      <c r="D43" s="28"/>
      <c r="E43" s="28"/>
    </row>
    <row r="44" spans="2:5" x14ac:dyDescent="0.3">
      <c r="B44" s="25" t="s">
        <v>1</v>
      </c>
      <c r="C44" s="13">
        <v>2</v>
      </c>
      <c r="D44" s="28"/>
      <c r="E44" s="28"/>
    </row>
    <row r="45" spans="2:5" x14ac:dyDescent="0.3">
      <c r="B45" s="26" t="s">
        <v>7</v>
      </c>
      <c r="C45" s="17">
        <v>2</v>
      </c>
      <c r="D45" s="28"/>
      <c r="E45" s="28"/>
    </row>
    <row r="46" spans="2:5" x14ac:dyDescent="0.3">
      <c r="B46" s="25" t="s">
        <v>6</v>
      </c>
      <c r="C46" s="13">
        <v>5</v>
      </c>
      <c r="D46" s="28"/>
      <c r="E46" s="28"/>
    </row>
    <row r="47" spans="2:5" x14ac:dyDescent="0.3">
      <c r="B47" s="26" t="s">
        <v>2</v>
      </c>
      <c r="C47" s="17">
        <v>3</v>
      </c>
      <c r="D47" s="28"/>
      <c r="E47" s="28"/>
    </row>
    <row r="48" spans="2:5" ht="15" thickBot="1" x14ac:dyDescent="0.35">
      <c r="B48" s="26" t="s">
        <v>0</v>
      </c>
      <c r="C48" s="17">
        <v>2</v>
      </c>
      <c r="D48" s="28"/>
      <c r="E48" s="28"/>
    </row>
    <row r="49" spans="2:5" ht="15" thickBot="1" x14ac:dyDescent="0.35">
      <c r="B49" s="8" t="s">
        <v>25</v>
      </c>
      <c r="C49" s="9">
        <v>31</v>
      </c>
      <c r="D49" s="27">
        <f>C51/C49</f>
        <v>0.45161290322580644</v>
      </c>
      <c r="E49" s="27">
        <v>1</v>
      </c>
    </row>
    <row r="50" spans="2:5" x14ac:dyDescent="0.3">
      <c r="B50" s="10" t="s">
        <v>46</v>
      </c>
      <c r="C50" s="11">
        <v>31</v>
      </c>
      <c r="D50" s="36">
        <f>C51/C50</f>
        <v>0.45161290322580644</v>
      </c>
      <c r="E50" s="36">
        <f>C51/(C50-C53)</f>
        <v>1</v>
      </c>
    </row>
    <row r="51" spans="2:5" x14ac:dyDescent="0.3">
      <c r="B51" s="25" t="s">
        <v>79</v>
      </c>
      <c r="C51" s="13">
        <v>14</v>
      </c>
      <c r="D51" s="28"/>
      <c r="E51" s="28"/>
    </row>
    <row r="52" spans="2:5" x14ac:dyDescent="0.3">
      <c r="B52" s="25" t="s">
        <v>6</v>
      </c>
      <c r="C52" s="13">
        <v>17</v>
      </c>
      <c r="D52" s="28"/>
      <c r="E52" s="28"/>
    </row>
    <row r="53" spans="2:5" ht="15" thickBot="1" x14ac:dyDescent="0.35">
      <c r="B53" s="26" t="s">
        <v>3</v>
      </c>
      <c r="C53" s="17">
        <v>17</v>
      </c>
      <c r="D53" s="28"/>
      <c r="E53" s="28"/>
    </row>
    <row r="54" spans="2:5" ht="15" thickBot="1" x14ac:dyDescent="0.35">
      <c r="B54" s="8" t="s">
        <v>23</v>
      </c>
      <c r="C54" s="9">
        <v>186</v>
      </c>
      <c r="D54" s="27">
        <f>(C56+C62+C68)/C54</f>
        <v>0.61290322580645162</v>
      </c>
      <c r="E54" s="27">
        <v>0.61</v>
      </c>
    </row>
    <row r="55" spans="2:5" x14ac:dyDescent="0.3">
      <c r="B55" s="10" t="s">
        <v>46</v>
      </c>
      <c r="C55" s="11">
        <v>93</v>
      </c>
      <c r="D55" s="36">
        <f>C56/C55</f>
        <v>0.70967741935483875</v>
      </c>
      <c r="E55" s="36">
        <f>C56/C55</f>
        <v>0.70967741935483875</v>
      </c>
    </row>
    <row r="56" spans="2:5" x14ac:dyDescent="0.3">
      <c r="B56" s="25" t="s">
        <v>79</v>
      </c>
      <c r="C56" s="13">
        <v>66</v>
      </c>
      <c r="D56" s="28"/>
      <c r="E56" s="28"/>
    </row>
    <row r="57" spans="2:5" x14ac:dyDescent="0.3">
      <c r="B57" s="25" t="s">
        <v>6</v>
      </c>
      <c r="C57" s="13">
        <v>27</v>
      </c>
      <c r="D57" s="28"/>
      <c r="E57" s="28"/>
    </row>
    <row r="58" spans="2:5" x14ac:dyDescent="0.3">
      <c r="B58" s="26" t="s">
        <v>7</v>
      </c>
      <c r="C58" s="17">
        <v>3</v>
      </c>
      <c r="D58" s="28"/>
      <c r="E58" s="28"/>
    </row>
    <row r="59" spans="2:5" x14ac:dyDescent="0.3">
      <c r="B59" s="26" t="s">
        <v>2</v>
      </c>
      <c r="C59" s="17">
        <v>17</v>
      </c>
      <c r="D59" s="28"/>
      <c r="E59" s="28"/>
    </row>
    <row r="60" spans="2:5" x14ac:dyDescent="0.3">
      <c r="B60" s="26" t="s">
        <v>0</v>
      </c>
      <c r="C60" s="17">
        <v>7</v>
      </c>
      <c r="D60" s="28"/>
      <c r="E60" s="28"/>
    </row>
    <row r="61" spans="2:5" x14ac:dyDescent="0.3">
      <c r="B61" s="10" t="s">
        <v>48</v>
      </c>
      <c r="C61" s="11">
        <v>31</v>
      </c>
      <c r="D61" s="36">
        <f>C62/C61</f>
        <v>0.19354838709677419</v>
      </c>
      <c r="E61" s="36">
        <v>0.19</v>
      </c>
    </row>
    <row r="62" spans="2:5" x14ac:dyDescent="0.3">
      <c r="B62" s="25" t="s">
        <v>79</v>
      </c>
      <c r="C62" s="13">
        <v>6</v>
      </c>
      <c r="D62" s="28"/>
      <c r="E62" s="28"/>
    </row>
    <row r="63" spans="2:5" x14ac:dyDescent="0.3">
      <c r="B63" s="25" t="s">
        <v>6</v>
      </c>
      <c r="C63" s="13">
        <v>25</v>
      </c>
      <c r="D63" s="28"/>
      <c r="E63" s="28"/>
    </row>
    <row r="64" spans="2:5" x14ac:dyDescent="0.3">
      <c r="B64" s="26" t="s">
        <v>7</v>
      </c>
      <c r="C64" s="17">
        <v>16</v>
      </c>
      <c r="D64" s="28"/>
      <c r="E64" s="28"/>
    </row>
    <row r="65" spans="2:5" x14ac:dyDescent="0.3">
      <c r="B65" s="26" t="s">
        <v>2</v>
      </c>
      <c r="C65" s="17">
        <v>7</v>
      </c>
      <c r="D65" s="28"/>
      <c r="E65" s="28"/>
    </row>
    <row r="66" spans="2:5" x14ac:dyDescent="0.3">
      <c r="B66" s="26" t="s">
        <v>0</v>
      </c>
      <c r="C66" s="17">
        <v>2</v>
      </c>
      <c r="D66" s="28"/>
      <c r="E66" s="28"/>
    </row>
    <row r="67" spans="2:5" x14ac:dyDescent="0.3">
      <c r="B67" s="10" t="s">
        <v>60</v>
      </c>
      <c r="C67" s="11">
        <v>62</v>
      </c>
      <c r="D67" s="36">
        <f>C68/C67</f>
        <v>0.67741935483870963</v>
      </c>
      <c r="E67" s="36">
        <v>0.68</v>
      </c>
    </row>
    <row r="68" spans="2:5" x14ac:dyDescent="0.3">
      <c r="B68" s="25" t="s">
        <v>79</v>
      </c>
      <c r="C68" s="13">
        <v>42</v>
      </c>
      <c r="D68" s="28"/>
      <c r="E68" s="28"/>
    </row>
    <row r="69" spans="2:5" x14ac:dyDescent="0.3">
      <c r="B69" s="25" t="s">
        <v>1</v>
      </c>
      <c r="C69" s="13">
        <v>5</v>
      </c>
      <c r="D69" s="28"/>
      <c r="E69" s="28"/>
    </row>
    <row r="70" spans="2:5" x14ac:dyDescent="0.3">
      <c r="B70" s="26" t="s">
        <v>7</v>
      </c>
      <c r="C70" s="17">
        <v>5</v>
      </c>
      <c r="D70" s="28"/>
      <c r="E70" s="28"/>
    </row>
    <row r="71" spans="2:5" x14ac:dyDescent="0.3">
      <c r="B71" s="25" t="s">
        <v>6</v>
      </c>
      <c r="C71" s="13">
        <v>15</v>
      </c>
      <c r="D71" s="28"/>
      <c r="E71" s="28"/>
    </row>
    <row r="72" spans="2:5" x14ac:dyDescent="0.3">
      <c r="B72" s="26" t="s">
        <v>7</v>
      </c>
      <c r="C72" s="17">
        <v>7</v>
      </c>
      <c r="D72" s="28"/>
      <c r="E72" s="28"/>
    </row>
    <row r="73" spans="2:5" ht="15" thickBot="1" x14ac:dyDescent="0.35">
      <c r="B73" s="26" t="s">
        <v>2</v>
      </c>
      <c r="C73" s="17">
        <v>8</v>
      </c>
      <c r="D73" s="28"/>
      <c r="E73" s="28"/>
    </row>
    <row r="74" spans="2:5" ht="15" thickBot="1" x14ac:dyDescent="0.35">
      <c r="B74" s="8" t="s">
        <v>9</v>
      </c>
      <c r="C74" s="9">
        <v>1216</v>
      </c>
      <c r="D74" s="27">
        <f>(C76+C81+C91+C99+C103)/C74</f>
        <v>0.58717105263157898</v>
      </c>
      <c r="E74" s="27">
        <f>(C76+C81+C91+C99+C103)/(C74-C85-C86-C93-C94-C105-C119-C130)</f>
        <v>0.7055335968379447</v>
      </c>
    </row>
    <row r="75" spans="2:5" x14ac:dyDescent="0.3">
      <c r="B75" s="10" t="s">
        <v>44</v>
      </c>
      <c r="C75" s="11">
        <v>31</v>
      </c>
      <c r="D75" s="36">
        <f>C76/C75</f>
        <v>0.93548387096774188</v>
      </c>
      <c r="E75" s="36">
        <v>0.94</v>
      </c>
    </row>
    <row r="76" spans="2:5" x14ac:dyDescent="0.3">
      <c r="B76" s="25" t="s">
        <v>79</v>
      </c>
      <c r="C76" s="13">
        <v>29</v>
      </c>
      <c r="D76" s="28"/>
      <c r="E76" s="28"/>
    </row>
    <row r="77" spans="2:5" x14ac:dyDescent="0.3">
      <c r="B77" s="25" t="s">
        <v>6</v>
      </c>
      <c r="C77" s="13">
        <v>2</v>
      </c>
      <c r="D77" s="28"/>
      <c r="E77" s="28"/>
    </row>
    <row r="78" spans="2:5" x14ac:dyDescent="0.3">
      <c r="B78" s="26" t="s">
        <v>7</v>
      </c>
      <c r="C78" s="17">
        <v>1</v>
      </c>
      <c r="D78" s="28"/>
      <c r="E78" s="28"/>
    </row>
    <row r="79" spans="2:5" x14ac:dyDescent="0.3">
      <c r="B79" s="26" t="s">
        <v>2</v>
      </c>
      <c r="C79" s="17">
        <v>1</v>
      </c>
      <c r="D79" s="28"/>
      <c r="E79" s="28"/>
    </row>
    <row r="80" spans="2:5" x14ac:dyDescent="0.3">
      <c r="B80" s="10" t="s">
        <v>46</v>
      </c>
      <c r="C80" s="11">
        <v>1018</v>
      </c>
      <c r="D80" s="36">
        <f>C81/C80</f>
        <v>0.57170923379174854</v>
      </c>
      <c r="E80" s="36">
        <f>C81/(C80-C85-C86)</f>
        <v>0.7063106796116505</v>
      </c>
    </row>
    <row r="81" spans="2:5" x14ac:dyDescent="0.3">
      <c r="B81" s="25" t="s">
        <v>79</v>
      </c>
      <c r="C81" s="13">
        <v>582</v>
      </c>
      <c r="D81" s="28"/>
      <c r="E81" s="28"/>
    </row>
    <row r="82" spans="2:5" x14ac:dyDescent="0.3">
      <c r="B82" s="25" t="s">
        <v>1</v>
      </c>
      <c r="C82" s="13">
        <v>2</v>
      </c>
      <c r="D82" s="28"/>
      <c r="E82" s="28"/>
    </row>
    <row r="83" spans="2:5" x14ac:dyDescent="0.3">
      <c r="B83" s="26" t="s">
        <v>0</v>
      </c>
      <c r="C83" s="17">
        <v>2</v>
      </c>
      <c r="D83" s="28"/>
      <c r="E83" s="28"/>
    </row>
    <row r="84" spans="2:5" x14ac:dyDescent="0.3">
      <c r="B84" s="25" t="s">
        <v>6</v>
      </c>
      <c r="C84" s="13">
        <v>434</v>
      </c>
      <c r="D84" s="28"/>
      <c r="E84" s="28"/>
    </row>
    <row r="85" spans="2:5" x14ac:dyDescent="0.3">
      <c r="B85" s="26" t="s">
        <v>4</v>
      </c>
      <c r="C85" s="17">
        <v>167</v>
      </c>
      <c r="D85" s="28"/>
      <c r="E85" s="28"/>
    </row>
    <row r="86" spans="2:5" x14ac:dyDescent="0.3">
      <c r="B86" s="26" t="s">
        <v>3</v>
      </c>
      <c r="C86" s="17">
        <v>27</v>
      </c>
      <c r="D86" s="28"/>
      <c r="E86" s="28"/>
    </row>
    <row r="87" spans="2:5" x14ac:dyDescent="0.3">
      <c r="B87" s="26" t="s">
        <v>7</v>
      </c>
      <c r="C87" s="17">
        <v>61</v>
      </c>
      <c r="D87" s="28"/>
      <c r="E87" s="28"/>
    </row>
    <row r="88" spans="2:5" x14ac:dyDescent="0.3">
      <c r="B88" s="26" t="s">
        <v>2</v>
      </c>
      <c r="C88" s="17">
        <v>137</v>
      </c>
      <c r="D88" s="28"/>
      <c r="E88" s="28"/>
    </row>
    <row r="89" spans="2:5" x14ac:dyDescent="0.3">
      <c r="B89" s="26" t="s">
        <v>0</v>
      </c>
      <c r="C89" s="17">
        <v>42</v>
      </c>
      <c r="D89" s="28"/>
      <c r="E89" s="28"/>
    </row>
    <row r="90" spans="2:5" x14ac:dyDescent="0.3">
      <c r="B90" s="10" t="s">
        <v>48</v>
      </c>
      <c r="C90" s="11">
        <v>59</v>
      </c>
      <c r="D90" s="36">
        <f>C91/C90</f>
        <v>0.38983050847457629</v>
      </c>
      <c r="E90" s="36">
        <f>C91/(C90-C93-C94)</f>
        <v>0.43396226415094341</v>
      </c>
    </row>
    <row r="91" spans="2:5" x14ac:dyDescent="0.3">
      <c r="B91" s="25" t="s">
        <v>79</v>
      </c>
      <c r="C91" s="13">
        <v>23</v>
      </c>
      <c r="D91" s="28"/>
      <c r="E91" s="28"/>
    </row>
    <row r="92" spans="2:5" x14ac:dyDescent="0.3">
      <c r="B92" s="25" t="s">
        <v>6</v>
      </c>
      <c r="C92" s="13">
        <v>36</v>
      </c>
      <c r="D92" s="28"/>
      <c r="E92" s="28"/>
    </row>
    <row r="93" spans="2:5" x14ac:dyDescent="0.3">
      <c r="B93" s="26" t="s">
        <v>4</v>
      </c>
      <c r="C93" s="17">
        <v>4</v>
      </c>
      <c r="D93" s="28"/>
      <c r="E93" s="28"/>
    </row>
    <row r="94" spans="2:5" x14ac:dyDescent="0.3">
      <c r="B94" s="26" t="s">
        <v>3</v>
      </c>
      <c r="C94" s="17">
        <v>2</v>
      </c>
      <c r="D94" s="28"/>
      <c r="E94" s="28"/>
    </row>
    <row r="95" spans="2:5" x14ac:dyDescent="0.3">
      <c r="B95" s="26" t="s">
        <v>7</v>
      </c>
      <c r="C95" s="17">
        <v>25</v>
      </c>
      <c r="D95" s="28"/>
      <c r="E95" s="28"/>
    </row>
    <row r="96" spans="2:5" x14ac:dyDescent="0.3">
      <c r="B96" s="26" t="s">
        <v>2</v>
      </c>
      <c r="C96" s="17">
        <v>4</v>
      </c>
      <c r="D96" s="28"/>
      <c r="E96" s="28"/>
    </row>
    <row r="97" spans="2:5" x14ac:dyDescent="0.3">
      <c r="B97" s="26" t="s">
        <v>0</v>
      </c>
      <c r="C97" s="17">
        <v>1</v>
      </c>
      <c r="D97" s="28"/>
      <c r="E97" s="28"/>
    </row>
    <row r="98" spans="2:5" x14ac:dyDescent="0.3">
      <c r="B98" s="10" t="s">
        <v>49</v>
      </c>
      <c r="C98" s="11">
        <v>31</v>
      </c>
      <c r="D98" s="36">
        <f>C99/C98</f>
        <v>0.87096774193548387</v>
      </c>
      <c r="E98" s="36">
        <v>87</v>
      </c>
    </row>
    <row r="99" spans="2:5" x14ac:dyDescent="0.3">
      <c r="B99" s="25" t="s">
        <v>79</v>
      </c>
      <c r="C99" s="13">
        <v>27</v>
      </c>
      <c r="D99" s="28"/>
      <c r="E99" s="28"/>
    </row>
    <row r="100" spans="2:5" x14ac:dyDescent="0.3">
      <c r="B100" s="25" t="s">
        <v>6</v>
      </c>
      <c r="C100" s="13">
        <v>4</v>
      </c>
      <c r="D100" s="28"/>
      <c r="E100" s="28"/>
    </row>
    <row r="101" spans="2:5" x14ac:dyDescent="0.3">
      <c r="B101" s="26" t="s">
        <v>7</v>
      </c>
      <c r="C101" s="17">
        <v>4</v>
      </c>
      <c r="D101" s="28"/>
      <c r="E101" s="28"/>
    </row>
    <row r="102" spans="2:5" x14ac:dyDescent="0.3">
      <c r="B102" s="10" t="s">
        <v>60</v>
      </c>
      <c r="C102" s="11">
        <v>77</v>
      </c>
      <c r="D102" s="36">
        <f>C103/C102</f>
        <v>0.68831168831168832</v>
      </c>
      <c r="E102" s="36">
        <f>C103/(C102-C105-C106)</f>
        <v>0.72602739726027399</v>
      </c>
    </row>
    <row r="103" spans="2:5" x14ac:dyDescent="0.3">
      <c r="B103" s="25" t="s">
        <v>79</v>
      </c>
      <c r="C103" s="13">
        <v>53</v>
      </c>
      <c r="D103" s="28"/>
      <c r="E103" s="28"/>
    </row>
    <row r="104" spans="2:5" x14ac:dyDescent="0.3">
      <c r="B104" s="25" t="s">
        <v>6</v>
      </c>
      <c r="C104" s="13">
        <v>24</v>
      </c>
      <c r="D104" s="28"/>
      <c r="E104" s="28"/>
    </row>
    <row r="105" spans="2:5" x14ac:dyDescent="0.3">
      <c r="B105" s="26" t="s">
        <v>4</v>
      </c>
      <c r="C105" s="17">
        <v>2</v>
      </c>
      <c r="D105" s="28"/>
      <c r="E105" s="28"/>
    </row>
    <row r="106" spans="2:5" x14ac:dyDescent="0.3">
      <c r="B106" s="26" t="s">
        <v>3</v>
      </c>
      <c r="C106" s="17">
        <v>2</v>
      </c>
      <c r="D106" s="28"/>
      <c r="E106" s="28"/>
    </row>
    <row r="107" spans="2:5" x14ac:dyDescent="0.3">
      <c r="B107" s="26" t="s">
        <v>7</v>
      </c>
      <c r="C107" s="17">
        <v>15</v>
      </c>
      <c r="D107" s="28"/>
      <c r="E107" s="28"/>
    </row>
    <row r="108" spans="2:5" x14ac:dyDescent="0.3">
      <c r="B108" s="26" t="s">
        <v>2</v>
      </c>
      <c r="C108" s="17">
        <v>3</v>
      </c>
      <c r="D108" s="28"/>
      <c r="E108" s="28"/>
    </row>
    <row r="109" spans="2:5" ht="15" thickBot="1" x14ac:dyDescent="0.35">
      <c r="B109" s="26" t="s">
        <v>0</v>
      </c>
      <c r="C109" s="17">
        <v>2</v>
      </c>
      <c r="D109" s="28"/>
      <c r="E109" s="28"/>
    </row>
    <row r="110" spans="2:5" ht="15" thickBot="1" x14ac:dyDescent="0.35">
      <c r="B110" s="8" t="s">
        <v>19</v>
      </c>
      <c r="C110" s="9">
        <v>27</v>
      </c>
      <c r="D110" s="27">
        <f>C112/C110</f>
        <v>0.62962962962962965</v>
      </c>
      <c r="E110" s="27">
        <v>0.63</v>
      </c>
    </row>
    <row r="111" spans="2:5" x14ac:dyDescent="0.3">
      <c r="B111" s="10" t="s">
        <v>46</v>
      </c>
      <c r="C111" s="11">
        <v>27</v>
      </c>
      <c r="D111" s="36">
        <f>C112/C111</f>
        <v>0.62962962962962965</v>
      </c>
      <c r="E111" s="36">
        <f>C112/(C111)</f>
        <v>0.62962962962962965</v>
      </c>
    </row>
    <row r="112" spans="2:5" x14ac:dyDescent="0.3">
      <c r="B112" s="25" t="s">
        <v>79</v>
      </c>
      <c r="C112" s="13">
        <v>17</v>
      </c>
      <c r="D112" s="28"/>
      <c r="E112" s="28"/>
    </row>
    <row r="113" spans="2:5" x14ac:dyDescent="0.3">
      <c r="B113" s="25" t="s">
        <v>6</v>
      </c>
      <c r="C113" s="13">
        <v>10</v>
      </c>
      <c r="D113" s="28"/>
      <c r="E113" s="28"/>
    </row>
    <row r="114" spans="2:5" ht="15" thickBot="1" x14ac:dyDescent="0.35">
      <c r="B114" s="26" t="s">
        <v>7</v>
      </c>
      <c r="C114" s="17">
        <v>10</v>
      </c>
      <c r="D114" s="28"/>
      <c r="E114" s="28"/>
    </row>
    <row r="115" spans="2:5" ht="15" thickBot="1" x14ac:dyDescent="0.35">
      <c r="B115" s="8" t="s">
        <v>27</v>
      </c>
      <c r="C115" s="9">
        <v>111</v>
      </c>
      <c r="D115" s="27">
        <f>(C117+C122+C126)/C115</f>
        <v>0.85585585585585588</v>
      </c>
      <c r="E115" s="27">
        <f>(C117+C122+C126)/(C115-C119-C130)</f>
        <v>0.87155963302752293</v>
      </c>
    </row>
    <row r="116" spans="2:5" x14ac:dyDescent="0.3">
      <c r="B116" s="10" t="s">
        <v>46</v>
      </c>
      <c r="C116" s="11">
        <v>31</v>
      </c>
      <c r="D116" s="36">
        <f>C117/C116</f>
        <v>0.93548387096774188</v>
      </c>
      <c r="E116" s="36">
        <f>C117/(C116-C119)</f>
        <v>0.96666666666666667</v>
      </c>
    </row>
    <row r="117" spans="2:5" x14ac:dyDescent="0.3">
      <c r="B117" s="25" t="s">
        <v>79</v>
      </c>
      <c r="C117" s="13">
        <v>29</v>
      </c>
      <c r="D117" s="28"/>
      <c r="E117" s="28"/>
    </row>
    <row r="118" spans="2:5" x14ac:dyDescent="0.3">
      <c r="B118" s="25" t="s">
        <v>6</v>
      </c>
      <c r="C118" s="13">
        <v>2</v>
      </c>
      <c r="D118" s="28"/>
      <c r="E118" s="28"/>
    </row>
    <row r="119" spans="2:5" x14ac:dyDescent="0.3">
      <c r="B119" s="26" t="s">
        <v>3</v>
      </c>
      <c r="C119" s="17">
        <v>1</v>
      </c>
      <c r="D119" s="28"/>
      <c r="E119" s="28"/>
    </row>
    <row r="120" spans="2:5" x14ac:dyDescent="0.3">
      <c r="B120" s="26" t="s">
        <v>7</v>
      </c>
      <c r="C120" s="17">
        <v>1</v>
      </c>
      <c r="D120" s="28"/>
      <c r="E120" s="28"/>
    </row>
    <row r="121" spans="2:5" x14ac:dyDescent="0.3">
      <c r="B121" s="10" t="s">
        <v>49</v>
      </c>
      <c r="C121" s="11">
        <v>49</v>
      </c>
      <c r="D121" s="36">
        <f>C122/C121</f>
        <v>0.87755102040816324</v>
      </c>
      <c r="E121" s="36">
        <v>0.88</v>
      </c>
    </row>
    <row r="122" spans="2:5" x14ac:dyDescent="0.3">
      <c r="B122" s="25" t="s">
        <v>79</v>
      </c>
      <c r="C122" s="13">
        <v>43</v>
      </c>
      <c r="D122" s="28"/>
      <c r="E122" s="28"/>
    </row>
    <row r="123" spans="2:5" x14ac:dyDescent="0.3">
      <c r="B123" s="25" t="s">
        <v>6</v>
      </c>
      <c r="C123" s="13">
        <v>6</v>
      </c>
      <c r="D123" s="28"/>
      <c r="E123" s="28"/>
    </row>
    <row r="124" spans="2:5" x14ac:dyDescent="0.3">
      <c r="B124" s="26" t="s">
        <v>7</v>
      </c>
      <c r="C124" s="17">
        <v>6</v>
      </c>
      <c r="D124" s="28"/>
      <c r="E124" s="28"/>
    </row>
    <row r="125" spans="2:5" x14ac:dyDescent="0.3">
      <c r="B125" s="10" t="s">
        <v>65</v>
      </c>
      <c r="C125" s="11">
        <v>31</v>
      </c>
      <c r="D125" s="36">
        <f>C126/C125</f>
        <v>0.74193548387096775</v>
      </c>
      <c r="E125" s="36">
        <f>C126/(C125-C130)</f>
        <v>0.76666666666666672</v>
      </c>
    </row>
    <row r="126" spans="2:5" x14ac:dyDescent="0.3">
      <c r="B126" s="25" t="s">
        <v>79</v>
      </c>
      <c r="C126" s="13">
        <v>23</v>
      </c>
      <c r="D126" s="28"/>
      <c r="E126" s="28"/>
    </row>
    <row r="127" spans="2:5" x14ac:dyDescent="0.3">
      <c r="B127" s="25" t="s">
        <v>1</v>
      </c>
      <c r="C127" s="13">
        <v>2</v>
      </c>
      <c r="D127" s="28"/>
      <c r="E127" s="28"/>
    </row>
    <row r="128" spans="2:5" x14ac:dyDescent="0.3">
      <c r="B128" s="26" t="s">
        <v>7</v>
      </c>
      <c r="C128" s="17">
        <v>2</v>
      </c>
      <c r="D128" s="28"/>
      <c r="E128" s="28"/>
    </row>
    <row r="129" spans="2:5" x14ac:dyDescent="0.3">
      <c r="B129" s="25" t="s">
        <v>6</v>
      </c>
      <c r="C129" s="13">
        <v>6</v>
      </c>
      <c r="D129" s="28"/>
      <c r="E129" s="28"/>
    </row>
    <row r="130" spans="2:5" x14ac:dyDescent="0.3">
      <c r="B130" s="26" t="s">
        <v>4</v>
      </c>
      <c r="C130" s="17">
        <v>1</v>
      </c>
      <c r="D130" s="28"/>
      <c r="E130" s="28"/>
    </row>
    <row r="131" spans="2:5" x14ac:dyDescent="0.3">
      <c r="B131" s="26" t="s">
        <v>7</v>
      </c>
      <c r="C131" s="17">
        <v>2</v>
      </c>
      <c r="D131" s="28"/>
      <c r="E131" s="28"/>
    </row>
    <row r="132" spans="2:5" x14ac:dyDescent="0.3">
      <c r="B132" s="26" t="s">
        <v>2</v>
      </c>
      <c r="C132" s="17">
        <v>2</v>
      </c>
      <c r="D132" s="28"/>
      <c r="E132" s="28"/>
    </row>
    <row r="133" spans="2:5" ht="15" thickBot="1" x14ac:dyDescent="0.35">
      <c r="B133" s="26" t="s">
        <v>0</v>
      </c>
      <c r="C133" s="17">
        <v>1</v>
      </c>
      <c r="D133" s="28"/>
      <c r="E133" s="28"/>
    </row>
    <row r="134" spans="2:5" ht="15" thickBot="1" x14ac:dyDescent="0.35">
      <c r="B134" s="8" t="s">
        <v>16</v>
      </c>
      <c r="C134" s="9">
        <v>826</v>
      </c>
      <c r="D134" s="27">
        <f>(C136+C143+C151+C156+C163+C169+C173+C179)/C134</f>
        <v>0.76755447941888622</v>
      </c>
      <c r="E134" s="27">
        <f>(C136+C143+C151+C156+C163+C169+C173+C179)/(C134-C138-C139-C145-C146-C158-C165-C175-C184-C185)</f>
        <v>0.80354879594423323</v>
      </c>
    </row>
    <row r="135" spans="2:5" x14ac:dyDescent="0.3">
      <c r="B135" s="10" t="s">
        <v>44</v>
      </c>
      <c r="C135" s="11">
        <v>62</v>
      </c>
      <c r="D135" s="36">
        <f>C136/C135</f>
        <v>0.87096774193548387</v>
      </c>
      <c r="E135" s="36">
        <f>C136/(C135-C138-C139)</f>
        <v>0.93103448275862066</v>
      </c>
    </row>
    <row r="136" spans="2:5" x14ac:dyDescent="0.3">
      <c r="B136" s="25" t="s">
        <v>79</v>
      </c>
      <c r="C136" s="13">
        <v>54</v>
      </c>
      <c r="D136" s="28"/>
      <c r="E136" s="28"/>
    </row>
    <row r="137" spans="2:5" x14ac:dyDescent="0.3">
      <c r="B137" s="25" t="s">
        <v>6</v>
      </c>
      <c r="C137" s="13">
        <v>8</v>
      </c>
      <c r="D137" s="28"/>
      <c r="E137" s="28"/>
    </row>
    <row r="138" spans="2:5" x14ac:dyDescent="0.3">
      <c r="B138" s="26" t="s">
        <v>4</v>
      </c>
      <c r="C138" s="17">
        <v>3</v>
      </c>
      <c r="D138" s="28"/>
      <c r="E138" s="28"/>
    </row>
    <row r="139" spans="2:5" x14ac:dyDescent="0.3">
      <c r="B139" s="26" t="s">
        <v>3</v>
      </c>
      <c r="C139" s="17">
        <v>1</v>
      </c>
      <c r="D139" s="28"/>
      <c r="E139" s="28"/>
    </row>
    <row r="140" spans="2:5" x14ac:dyDescent="0.3">
      <c r="B140" s="26" t="s">
        <v>7</v>
      </c>
      <c r="C140" s="17">
        <v>2</v>
      </c>
      <c r="D140" s="28"/>
      <c r="E140" s="28"/>
    </row>
    <row r="141" spans="2:5" x14ac:dyDescent="0.3">
      <c r="B141" s="26" t="s">
        <v>2</v>
      </c>
      <c r="C141" s="17">
        <v>2</v>
      </c>
      <c r="D141" s="28"/>
      <c r="E141" s="28"/>
    </row>
    <row r="142" spans="2:5" x14ac:dyDescent="0.3">
      <c r="B142" s="10" t="s">
        <v>46</v>
      </c>
      <c r="C142" s="11">
        <v>340</v>
      </c>
      <c r="D142" s="36">
        <f>C143/C142</f>
        <v>0.77058823529411768</v>
      </c>
      <c r="E142" s="36">
        <f>C143/(C142-C145-C146)</f>
        <v>0.81874999999999998</v>
      </c>
    </row>
    <row r="143" spans="2:5" x14ac:dyDescent="0.3">
      <c r="B143" s="25" t="s">
        <v>79</v>
      </c>
      <c r="C143" s="13">
        <v>262</v>
      </c>
      <c r="D143" s="28"/>
      <c r="E143" s="28"/>
    </row>
    <row r="144" spans="2:5" x14ac:dyDescent="0.3">
      <c r="B144" s="25" t="s">
        <v>6</v>
      </c>
      <c r="C144" s="13">
        <v>78</v>
      </c>
      <c r="D144" s="28"/>
      <c r="E144" s="28"/>
    </row>
    <row r="145" spans="2:5" x14ac:dyDescent="0.3">
      <c r="B145" s="26" t="s">
        <v>4</v>
      </c>
      <c r="C145" s="17">
        <v>16</v>
      </c>
      <c r="D145" s="28"/>
      <c r="E145" s="28"/>
    </row>
    <row r="146" spans="2:5" x14ac:dyDescent="0.3">
      <c r="B146" s="26" t="s">
        <v>3</v>
      </c>
      <c r="C146" s="17">
        <v>4</v>
      </c>
      <c r="D146" s="28"/>
      <c r="E146" s="28"/>
    </row>
    <row r="147" spans="2:5" x14ac:dyDescent="0.3">
      <c r="B147" s="26" t="s">
        <v>7</v>
      </c>
      <c r="C147" s="17">
        <v>30</v>
      </c>
      <c r="D147" s="28"/>
      <c r="E147" s="28"/>
    </row>
    <row r="148" spans="2:5" x14ac:dyDescent="0.3">
      <c r="B148" s="26" t="s">
        <v>2</v>
      </c>
      <c r="C148" s="17">
        <v>23</v>
      </c>
      <c r="D148" s="28"/>
      <c r="E148" s="28"/>
    </row>
    <row r="149" spans="2:5" x14ac:dyDescent="0.3">
      <c r="B149" s="26" t="s">
        <v>0</v>
      </c>
      <c r="C149" s="17">
        <v>5</v>
      </c>
      <c r="D149" s="28"/>
      <c r="E149" s="28"/>
    </row>
    <row r="150" spans="2:5" x14ac:dyDescent="0.3">
      <c r="B150" s="10" t="s">
        <v>45</v>
      </c>
      <c r="C150" s="11">
        <v>17</v>
      </c>
      <c r="D150" s="36">
        <f>C151/C150</f>
        <v>0.88235294117647056</v>
      </c>
      <c r="E150" s="36">
        <f>C151/C150</f>
        <v>0.88235294117647056</v>
      </c>
    </row>
    <row r="151" spans="2:5" x14ac:dyDescent="0.3">
      <c r="B151" s="25" t="s">
        <v>79</v>
      </c>
      <c r="C151" s="13">
        <v>15</v>
      </c>
      <c r="D151" s="28"/>
      <c r="E151" s="28"/>
    </row>
    <row r="152" spans="2:5" x14ac:dyDescent="0.3">
      <c r="B152" s="25" t="s">
        <v>6</v>
      </c>
      <c r="C152" s="13">
        <v>2</v>
      </c>
      <c r="D152" s="28"/>
      <c r="E152" s="28"/>
    </row>
    <row r="153" spans="2:5" x14ac:dyDescent="0.3">
      <c r="B153" s="26" t="s">
        <v>7</v>
      </c>
      <c r="C153" s="17">
        <v>1</v>
      </c>
      <c r="D153" s="28"/>
      <c r="E153" s="28"/>
    </row>
    <row r="154" spans="2:5" x14ac:dyDescent="0.3">
      <c r="B154" s="26" t="s">
        <v>2</v>
      </c>
      <c r="C154" s="17">
        <v>1</v>
      </c>
      <c r="D154" s="28"/>
      <c r="E154" s="28"/>
    </row>
    <row r="155" spans="2:5" x14ac:dyDescent="0.3">
      <c r="B155" s="10" t="s">
        <v>48</v>
      </c>
      <c r="C155" s="11">
        <v>124</v>
      </c>
      <c r="D155" s="36">
        <f>C156/C155</f>
        <v>0.67741935483870963</v>
      </c>
      <c r="E155" s="36">
        <f>C156/(C155-C158)</f>
        <v>0.69421487603305787</v>
      </c>
    </row>
    <row r="156" spans="2:5" x14ac:dyDescent="0.3">
      <c r="B156" s="25" t="s">
        <v>79</v>
      </c>
      <c r="C156" s="13">
        <v>84</v>
      </c>
      <c r="D156" s="28"/>
      <c r="E156" s="28"/>
    </row>
    <row r="157" spans="2:5" x14ac:dyDescent="0.3">
      <c r="B157" s="25" t="s">
        <v>6</v>
      </c>
      <c r="C157" s="13">
        <v>40</v>
      </c>
      <c r="D157" s="28"/>
      <c r="E157" s="28"/>
    </row>
    <row r="158" spans="2:5" x14ac:dyDescent="0.3">
      <c r="B158" s="26" t="s">
        <v>4</v>
      </c>
      <c r="C158" s="17">
        <v>3</v>
      </c>
      <c r="D158" s="28"/>
      <c r="E158" s="28"/>
    </row>
    <row r="159" spans="2:5" x14ac:dyDescent="0.3">
      <c r="B159" s="26" t="s">
        <v>7</v>
      </c>
      <c r="C159" s="17">
        <v>24</v>
      </c>
      <c r="D159" s="28"/>
      <c r="E159" s="28"/>
    </row>
    <row r="160" spans="2:5" x14ac:dyDescent="0.3">
      <c r="B160" s="26" t="s">
        <v>2</v>
      </c>
      <c r="C160" s="17">
        <v>12</v>
      </c>
      <c r="D160" s="28"/>
      <c r="E160" s="28"/>
    </row>
    <row r="161" spans="2:5" x14ac:dyDescent="0.3">
      <c r="B161" s="26" t="s">
        <v>0</v>
      </c>
      <c r="C161" s="17">
        <v>1</v>
      </c>
      <c r="D161" s="28"/>
      <c r="E161" s="28"/>
    </row>
    <row r="162" spans="2:5" x14ac:dyDescent="0.3">
      <c r="B162" s="10" t="s">
        <v>49</v>
      </c>
      <c r="C162" s="11">
        <v>31</v>
      </c>
      <c r="D162" s="36">
        <f>C163/C162</f>
        <v>0.87096774193548387</v>
      </c>
      <c r="E162" s="36">
        <f>C163/(C162-C165)</f>
        <v>0.9</v>
      </c>
    </row>
    <row r="163" spans="2:5" x14ac:dyDescent="0.3">
      <c r="B163" s="25" t="s">
        <v>79</v>
      </c>
      <c r="C163" s="13">
        <v>27</v>
      </c>
      <c r="D163" s="28"/>
      <c r="E163" s="28"/>
    </row>
    <row r="164" spans="2:5" x14ac:dyDescent="0.3">
      <c r="B164" s="25" t="s">
        <v>6</v>
      </c>
      <c r="C164" s="13">
        <v>4</v>
      </c>
      <c r="D164" s="28"/>
      <c r="E164" s="28"/>
    </row>
    <row r="165" spans="2:5" x14ac:dyDescent="0.3">
      <c r="B165" s="26" t="s">
        <v>4</v>
      </c>
      <c r="C165" s="17">
        <v>1</v>
      </c>
      <c r="D165" s="28"/>
      <c r="E165" s="28"/>
    </row>
    <row r="166" spans="2:5" x14ac:dyDescent="0.3">
      <c r="B166" s="26" t="s">
        <v>7</v>
      </c>
      <c r="C166" s="17">
        <v>2</v>
      </c>
      <c r="D166" s="28"/>
      <c r="E166" s="28"/>
    </row>
    <row r="167" spans="2:5" x14ac:dyDescent="0.3">
      <c r="B167" s="26" t="s">
        <v>2</v>
      </c>
      <c r="C167" s="17">
        <v>1</v>
      </c>
      <c r="D167" s="28"/>
      <c r="E167" s="28"/>
    </row>
    <row r="168" spans="2:5" x14ac:dyDescent="0.3">
      <c r="B168" s="10" t="s">
        <v>50</v>
      </c>
      <c r="C168" s="11">
        <v>18</v>
      </c>
      <c r="D168" s="36">
        <f>C169/C168</f>
        <v>0.88888888888888884</v>
      </c>
      <c r="E168" s="36">
        <v>0.89</v>
      </c>
    </row>
    <row r="169" spans="2:5" x14ac:dyDescent="0.3">
      <c r="B169" s="25" t="s">
        <v>79</v>
      </c>
      <c r="C169" s="13">
        <v>16</v>
      </c>
      <c r="D169" s="28"/>
      <c r="E169" s="28"/>
    </row>
    <row r="170" spans="2:5" x14ac:dyDescent="0.3">
      <c r="B170" s="25" t="s">
        <v>6</v>
      </c>
      <c r="C170" s="13">
        <v>2</v>
      </c>
      <c r="D170" s="28"/>
      <c r="E170" s="28"/>
    </row>
    <row r="171" spans="2:5" x14ac:dyDescent="0.3">
      <c r="B171" s="26" t="s">
        <v>7</v>
      </c>
      <c r="C171" s="17">
        <v>2</v>
      </c>
      <c r="D171" s="28"/>
      <c r="E171" s="28"/>
    </row>
    <row r="172" spans="2:5" x14ac:dyDescent="0.3">
      <c r="B172" s="10" t="s">
        <v>40</v>
      </c>
      <c r="C172" s="11">
        <v>18</v>
      </c>
      <c r="D172" s="36">
        <f>C173/C172</f>
        <v>0.27777777777777779</v>
      </c>
      <c r="E172" s="36">
        <f>C173/(C172-C175)</f>
        <v>0.29411764705882354</v>
      </c>
    </row>
    <row r="173" spans="2:5" x14ac:dyDescent="0.3">
      <c r="B173" s="25" t="s">
        <v>79</v>
      </c>
      <c r="C173" s="13">
        <v>5</v>
      </c>
      <c r="D173" s="28"/>
      <c r="E173" s="28"/>
    </row>
    <row r="174" spans="2:5" x14ac:dyDescent="0.3">
      <c r="B174" s="25" t="s">
        <v>6</v>
      </c>
      <c r="C174" s="13">
        <v>13</v>
      </c>
      <c r="D174" s="28"/>
      <c r="E174" s="28"/>
    </row>
    <row r="175" spans="2:5" x14ac:dyDescent="0.3">
      <c r="B175" s="26" t="s">
        <v>4</v>
      </c>
      <c r="C175" s="17">
        <v>1</v>
      </c>
      <c r="D175" s="28"/>
      <c r="E175" s="28"/>
    </row>
    <row r="176" spans="2:5" x14ac:dyDescent="0.3">
      <c r="B176" s="26" t="s">
        <v>7</v>
      </c>
      <c r="C176" s="17">
        <v>11</v>
      </c>
      <c r="D176" s="28"/>
      <c r="E176" s="28"/>
    </row>
    <row r="177" spans="2:5" x14ac:dyDescent="0.3">
      <c r="B177" s="26" t="s">
        <v>2</v>
      </c>
      <c r="C177" s="17">
        <v>1</v>
      </c>
      <c r="D177" s="28"/>
      <c r="E177" s="28"/>
    </row>
    <row r="178" spans="2:5" x14ac:dyDescent="0.3">
      <c r="B178" s="10" t="s">
        <v>60</v>
      </c>
      <c r="C178" s="11">
        <v>216</v>
      </c>
      <c r="D178" s="36">
        <f>C179/C178</f>
        <v>0.79166666666666663</v>
      </c>
      <c r="E178" s="36">
        <f>C179/(C178-C184-C185)</f>
        <v>0.82211538461538458</v>
      </c>
    </row>
    <row r="179" spans="2:5" x14ac:dyDescent="0.3">
      <c r="B179" s="25" t="s">
        <v>79</v>
      </c>
      <c r="C179" s="13">
        <v>171</v>
      </c>
      <c r="D179" s="28"/>
      <c r="E179" s="28"/>
    </row>
    <row r="180" spans="2:5" x14ac:dyDescent="0.3">
      <c r="B180" s="25" t="s">
        <v>1</v>
      </c>
      <c r="C180" s="13">
        <v>2</v>
      </c>
      <c r="D180" s="28"/>
      <c r="E180" s="28"/>
    </row>
    <row r="181" spans="2:5" x14ac:dyDescent="0.3">
      <c r="B181" s="26" t="s">
        <v>2</v>
      </c>
      <c r="C181" s="17">
        <v>1</v>
      </c>
      <c r="D181" s="28"/>
      <c r="E181" s="28"/>
    </row>
    <row r="182" spans="2:5" x14ac:dyDescent="0.3">
      <c r="B182" s="26" t="s">
        <v>0</v>
      </c>
      <c r="C182" s="17">
        <v>1</v>
      </c>
      <c r="D182" s="28"/>
      <c r="E182" s="28"/>
    </row>
    <row r="183" spans="2:5" x14ac:dyDescent="0.3">
      <c r="B183" s="25" t="s">
        <v>6</v>
      </c>
      <c r="C183" s="13">
        <v>43</v>
      </c>
      <c r="D183" s="28"/>
      <c r="E183" s="28"/>
    </row>
    <row r="184" spans="2:5" x14ac:dyDescent="0.3">
      <c r="B184" s="26" t="s">
        <v>4</v>
      </c>
      <c r="C184" s="17">
        <v>6</v>
      </c>
      <c r="D184" s="28"/>
      <c r="E184" s="28"/>
    </row>
    <row r="185" spans="2:5" x14ac:dyDescent="0.3">
      <c r="B185" s="26" t="s">
        <v>3</v>
      </c>
      <c r="C185" s="17">
        <v>2</v>
      </c>
      <c r="D185" s="28"/>
      <c r="E185" s="28"/>
    </row>
    <row r="186" spans="2:5" x14ac:dyDescent="0.3">
      <c r="B186" s="26" t="s">
        <v>7</v>
      </c>
      <c r="C186" s="17">
        <v>25</v>
      </c>
      <c r="D186" s="28"/>
      <c r="E186" s="28"/>
    </row>
    <row r="187" spans="2:5" ht="15" thickBot="1" x14ac:dyDescent="0.35">
      <c r="B187" s="26" t="s">
        <v>2</v>
      </c>
      <c r="C187" s="17">
        <v>10</v>
      </c>
      <c r="D187" s="28"/>
      <c r="E187" s="28"/>
    </row>
    <row r="188" spans="2:5" ht="15" thickBot="1" x14ac:dyDescent="0.35">
      <c r="B188" s="8" t="s">
        <v>13</v>
      </c>
      <c r="C188" s="9">
        <v>4</v>
      </c>
      <c r="D188" s="27">
        <f>C190/C188</f>
        <v>0.5</v>
      </c>
      <c r="E188" s="27">
        <v>0.5</v>
      </c>
    </row>
    <row r="189" spans="2:5" x14ac:dyDescent="0.3">
      <c r="B189" s="10" t="s">
        <v>46</v>
      </c>
      <c r="C189" s="11">
        <v>4</v>
      </c>
      <c r="D189" s="36">
        <f>C190/C189</f>
        <v>0.5</v>
      </c>
      <c r="E189" s="36">
        <f>C190/C189</f>
        <v>0.5</v>
      </c>
    </row>
    <row r="190" spans="2:5" x14ac:dyDescent="0.3">
      <c r="B190" s="25" t="s">
        <v>79</v>
      </c>
      <c r="C190" s="13">
        <v>2</v>
      </c>
      <c r="D190" s="28"/>
      <c r="E190" s="28"/>
    </row>
    <row r="191" spans="2:5" x14ac:dyDescent="0.3">
      <c r="B191" s="25" t="s">
        <v>6</v>
      </c>
      <c r="C191" s="13">
        <v>2</v>
      </c>
      <c r="D191" s="28"/>
      <c r="E191" s="28"/>
    </row>
    <row r="192" spans="2:5" ht="15" thickBot="1" x14ac:dyDescent="0.35">
      <c r="B192" s="26" t="s">
        <v>7</v>
      </c>
      <c r="C192" s="17">
        <v>2</v>
      </c>
      <c r="D192" s="28"/>
      <c r="E192" s="28"/>
    </row>
    <row r="193" spans="2:5" ht="15" thickBot="1" x14ac:dyDescent="0.35">
      <c r="B193" s="8" t="s">
        <v>22</v>
      </c>
      <c r="C193" s="9">
        <v>93</v>
      </c>
      <c r="D193" s="27">
        <f>C195/C193</f>
        <v>0.76344086021505375</v>
      </c>
      <c r="E193" s="27">
        <v>0.82</v>
      </c>
    </row>
    <row r="194" spans="2:5" x14ac:dyDescent="0.3">
      <c r="B194" s="10" t="s">
        <v>46</v>
      </c>
      <c r="C194" s="11">
        <v>93</v>
      </c>
      <c r="D194" s="36">
        <f>C195/C194</f>
        <v>0.76344086021505375</v>
      </c>
      <c r="E194" s="36">
        <f>C195/(C194-C199)</f>
        <v>0.81609195402298851</v>
      </c>
    </row>
    <row r="195" spans="2:5" x14ac:dyDescent="0.3">
      <c r="B195" s="25" t="s">
        <v>79</v>
      </c>
      <c r="C195" s="13">
        <v>71</v>
      </c>
      <c r="D195" s="28"/>
      <c r="E195" s="28"/>
    </row>
    <row r="196" spans="2:5" x14ac:dyDescent="0.3">
      <c r="B196" s="25" t="s">
        <v>1</v>
      </c>
      <c r="C196" s="13">
        <v>1</v>
      </c>
      <c r="D196" s="28"/>
      <c r="E196" s="28"/>
    </row>
    <row r="197" spans="2:5" x14ac:dyDescent="0.3">
      <c r="B197" s="26" t="s">
        <v>0</v>
      </c>
      <c r="C197" s="17">
        <v>1</v>
      </c>
      <c r="D197" s="28"/>
      <c r="E197" s="28"/>
    </row>
    <row r="198" spans="2:5" x14ac:dyDescent="0.3">
      <c r="B198" s="25" t="s">
        <v>6</v>
      </c>
      <c r="C198" s="13">
        <v>21</v>
      </c>
      <c r="D198" s="28"/>
      <c r="E198" s="28"/>
    </row>
    <row r="199" spans="2:5" x14ac:dyDescent="0.3">
      <c r="B199" s="26" t="s">
        <v>3</v>
      </c>
      <c r="C199" s="17">
        <v>6</v>
      </c>
      <c r="D199" s="28"/>
      <c r="E199" s="28"/>
    </row>
    <row r="200" spans="2:5" ht="15" thickBot="1" x14ac:dyDescent="0.35">
      <c r="B200" s="26" t="s">
        <v>2</v>
      </c>
      <c r="C200" s="17">
        <v>15</v>
      </c>
      <c r="D200" s="28"/>
      <c r="E200" s="28"/>
    </row>
    <row r="201" spans="2:5" ht="15" thickBot="1" x14ac:dyDescent="0.35">
      <c r="B201" s="8" t="s">
        <v>39</v>
      </c>
      <c r="C201" s="9">
        <v>9</v>
      </c>
      <c r="D201" s="27">
        <f>C203/C201</f>
        <v>0.88888888888888884</v>
      </c>
      <c r="E201" s="27">
        <v>0.89</v>
      </c>
    </row>
    <row r="202" spans="2:5" x14ac:dyDescent="0.3">
      <c r="B202" s="10" t="s">
        <v>46</v>
      </c>
      <c r="C202" s="11">
        <v>9</v>
      </c>
      <c r="D202" s="36">
        <f>C203/C202</f>
        <v>0.88888888888888884</v>
      </c>
      <c r="E202" s="36">
        <f>C203/C202</f>
        <v>0.88888888888888884</v>
      </c>
    </row>
    <row r="203" spans="2:5" x14ac:dyDescent="0.3">
      <c r="B203" s="25" t="s">
        <v>79</v>
      </c>
      <c r="C203" s="13">
        <v>8</v>
      </c>
      <c r="D203" s="28"/>
      <c r="E203" s="28"/>
    </row>
    <row r="204" spans="2:5" x14ac:dyDescent="0.3">
      <c r="B204" s="25" t="s">
        <v>6</v>
      </c>
      <c r="C204" s="13">
        <v>1</v>
      </c>
      <c r="D204" s="28"/>
      <c r="E204" s="28"/>
    </row>
    <row r="205" spans="2:5" ht="15" thickBot="1" x14ac:dyDescent="0.35">
      <c r="B205" s="26" t="s">
        <v>7</v>
      </c>
      <c r="C205" s="17">
        <v>1</v>
      </c>
      <c r="D205" s="28"/>
      <c r="E205" s="28"/>
    </row>
    <row r="206" spans="2:5" ht="15" thickBot="1" x14ac:dyDescent="0.35">
      <c r="B206" s="8" t="s">
        <v>14</v>
      </c>
      <c r="C206" s="9">
        <v>31</v>
      </c>
      <c r="D206" s="27">
        <f>C208/C206</f>
        <v>0.67741935483870963</v>
      </c>
      <c r="E206" s="27">
        <v>0.68</v>
      </c>
    </row>
    <row r="207" spans="2:5" x14ac:dyDescent="0.3">
      <c r="B207" s="10" t="s">
        <v>46</v>
      </c>
      <c r="C207" s="11">
        <v>31</v>
      </c>
      <c r="D207" s="36">
        <f>C208/C207</f>
        <v>0.67741935483870963</v>
      </c>
      <c r="E207" s="36">
        <f>C208/C207</f>
        <v>0.67741935483870963</v>
      </c>
    </row>
    <row r="208" spans="2:5" x14ac:dyDescent="0.3">
      <c r="B208" s="25" t="s">
        <v>79</v>
      </c>
      <c r="C208" s="13">
        <v>21</v>
      </c>
      <c r="D208" s="28"/>
      <c r="E208" s="28"/>
    </row>
    <row r="209" spans="2:5" x14ac:dyDescent="0.3">
      <c r="B209" s="25" t="s">
        <v>6</v>
      </c>
      <c r="C209" s="13">
        <v>10</v>
      </c>
      <c r="D209" s="28"/>
      <c r="E209" s="28"/>
    </row>
    <row r="210" spans="2:5" ht="15" thickBot="1" x14ac:dyDescent="0.35">
      <c r="B210" s="26" t="s">
        <v>7</v>
      </c>
      <c r="C210" s="17">
        <v>10</v>
      </c>
      <c r="D210" s="28"/>
      <c r="E210" s="28"/>
    </row>
    <row r="211" spans="2:5" ht="15" thickBot="1" x14ac:dyDescent="0.35">
      <c r="B211" s="8" t="s">
        <v>20</v>
      </c>
      <c r="C211" s="9">
        <v>9</v>
      </c>
      <c r="D211" s="27">
        <f>C213/C211</f>
        <v>0.33333333333333331</v>
      </c>
      <c r="E211" s="27">
        <v>1</v>
      </c>
    </row>
    <row r="212" spans="2:5" x14ac:dyDescent="0.3">
      <c r="B212" s="10" t="s">
        <v>60</v>
      </c>
      <c r="C212" s="11">
        <v>9</v>
      </c>
      <c r="D212" s="36">
        <f>C213/C212</f>
        <v>0.33333333333333331</v>
      </c>
      <c r="E212" s="36">
        <f>C213/(C212-C215-C216)</f>
        <v>1</v>
      </c>
    </row>
    <row r="213" spans="2:5" x14ac:dyDescent="0.3">
      <c r="B213" s="25" t="s">
        <v>79</v>
      </c>
      <c r="C213" s="13">
        <v>3</v>
      </c>
      <c r="D213" s="28"/>
      <c r="E213" s="28"/>
    </row>
    <row r="214" spans="2:5" x14ac:dyDescent="0.3">
      <c r="B214" s="25" t="s">
        <v>6</v>
      </c>
      <c r="C214" s="13">
        <v>6</v>
      </c>
      <c r="D214" s="28"/>
      <c r="E214" s="28"/>
    </row>
    <row r="215" spans="2:5" x14ac:dyDescent="0.3">
      <c r="B215" s="26" t="s">
        <v>4</v>
      </c>
      <c r="C215" s="17">
        <v>1</v>
      </c>
      <c r="D215" s="28"/>
      <c r="E215" s="28"/>
    </row>
    <row r="216" spans="2:5" ht="15" thickBot="1" x14ac:dyDescent="0.35">
      <c r="B216" s="26" t="s">
        <v>3</v>
      </c>
      <c r="C216" s="17">
        <v>5</v>
      </c>
      <c r="D216" s="28"/>
      <c r="E216" s="28"/>
    </row>
    <row r="217" spans="2:5" ht="15" thickBot="1" x14ac:dyDescent="0.35">
      <c r="B217" s="8" t="s">
        <v>26</v>
      </c>
      <c r="C217" s="9">
        <v>22</v>
      </c>
      <c r="D217" s="27">
        <f>C219/C217</f>
        <v>0.68181818181818177</v>
      </c>
      <c r="E217" s="27">
        <v>0.71</v>
      </c>
    </row>
    <row r="218" spans="2:5" x14ac:dyDescent="0.3">
      <c r="B218" s="10" t="s">
        <v>46</v>
      </c>
      <c r="C218" s="11">
        <v>22</v>
      </c>
      <c r="D218" s="36">
        <f>C219/C218</f>
        <v>0.68181818181818177</v>
      </c>
      <c r="E218" s="36">
        <f>C219/(C218-C221)</f>
        <v>0.7142857142857143</v>
      </c>
    </row>
    <row r="219" spans="2:5" x14ac:dyDescent="0.3">
      <c r="B219" s="25" t="s">
        <v>79</v>
      </c>
      <c r="C219" s="13">
        <v>15</v>
      </c>
      <c r="D219" s="28"/>
      <c r="E219" s="28"/>
    </row>
    <row r="220" spans="2:5" x14ac:dyDescent="0.3">
      <c r="B220" s="25" t="s">
        <v>6</v>
      </c>
      <c r="C220" s="13">
        <v>7</v>
      </c>
      <c r="D220" s="28"/>
      <c r="E220" s="28"/>
    </row>
    <row r="221" spans="2:5" x14ac:dyDescent="0.3">
      <c r="B221" s="26" t="s">
        <v>3</v>
      </c>
      <c r="C221" s="17">
        <v>1</v>
      </c>
      <c r="D221" s="28"/>
      <c r="E221" s="28"/>
    </row>
    <row r="222" spans="2:5" x14ac:dyDescent="0.3">
      <c r="B222" s="26" t="s">
        <v>7</v>
      </c>
      <c r="C222" s="17">
        <v>5</v>
      </c>
      <c r="D222" s="28"/>
      <c r="E222" s="28"/>
    </row>
    <row r="223" spans="2:5" ht="15" thickBot="1" x14ac:dyDescent="0.35">
      <c r="B223" s="26" t="s">
        <v>0</v>
      </c>
      <c r="C223" s="17">
        <v>1</v>
      </c>
      <c r="D223" s="28"/>
      <c r="E223" s="28"/>
    </row>
    <row r="224" spans="2:5" ht="15" thickBot="1" x14ac:dyDescent="0.35">
      <c r="B224" s="8" t="s">
        <v>30</v>
      </c>
      <c r="C224" s="9">
        <v>137</v>
      </c>
      <c r="D224" s="27">
        <f>(C226+C230+C236)/C224</f>
        <v>0.58394160583941601</v>
      </c>
      <c r="E224" s="27">
        <v>0.57999999999999996</v>
      </c>
    </row>
    <row r="225" spans="2:5" x14ac:dyDescent="0.3">
      <c r="B225" s="10" t="s">
        <v>46</v>
      </c>
      <c r="C225" s="11">
        <v>93</v>
      </c>
      <c r="D225" s="36">
        <f>C226/C225</f>
        <v>0.55913978494623651</v>
      </c>
      <c r="E225" s="36">
        <v>0.56000000000000005</v>
      </c>
    </row>
    <row r="226" spans="2:5" x14ac:dyDescent="0.3">
      <c r="B226" s="25" t="s">
        <v>79</v>
      </c>
      <c r="C226" s="13">
        <v>52</v>
      </c>
      <c r="D226" s="28"/>
      <c r="E226" s="28"/>
    </row>
    <row r="227" spans="2:5" x14ac:dyDescent="0.3">
      <c r="B227" s="25" t="s">
        <v>6</v>
      </c>
      <c r="C227" s="13">
        <v>41</v>
      </c>
      <c r="D227" s="28"/>
      <c r="E227" s="28"/>
    </row>
    <row r="228" spans="2:5" x14ac:dyDescent="0.3">
      <c r="B228" s="26" t="s">
        <v>7</v>
      </c>
      <c r="C228" s="17">
        <v>41</v>
      </c>
      <c r="D228" s="28"/>
      <c r="E228" s="28"/>
    </row>
    <row r="229" spans="2:5" x14ac:dyDescent="0.3">
      <c r="B229" s="10" t="s">
        <v>49</v>
      </c>
      <c r="C229" s="11">
        <v>13</v>
      </c>
      <c r="D229" s="36">
        <f>C230/C229</f>
        <v>0.53846153846153844</v>
      </c>
      <c r="E229" s="36">
        <v>0.54</v>
      </c>
    </row>
    <row r="230" spans="2:5" x14ac:dyDescent="0.3">
      <c r="B230" s="25" t="s">
        <v>79</v>
      </c>
      <c r="C230" s="13">
        <v>7</v>
      </c>
      <c r="D230" s="28"/>
      <c r="E230" s="28"/>
    </row>
    <row r="231" spans="2:5" x14ac:dyDescent="0.3">
      <c r="B231" s="25" t="s">
        <v>1</v>
      </c>
      <c r="C231" s="13">
        <v>1</v>
      </c>
      <c r="D231" s="28"/>
      <c r="E231" s="28"/>
    </row>
    <row r="232" spans="2:5" x14ac:dyDescent="0.3">
      <c r="B232" s="26" t="s">
        <v>7</v>
      </c>
      <c r="C232" s="17">
        <v>1</v>
      </c>
      <c r="D232" s="28"/>
      <c r="E232" s="28"/>
    </row>
    <row r="233" spans="2:5" x14ac:dyDescent="0.3">
      <c r="B233" s="25" t="s">
        <v>6</v>
      </c>
      <c r="C233" s="13">
        <v>5</v>
      </c>
      <c r="D233" s="28"/>
      <c r="E233" s="28"/>
    </row>
    <row r="234" spans="2:5" x14ac:dyDescent="0.3">
      <c r="B234" s="26" t="s">
        <v>7</v>
      </c>
      <c r="C234" s="17">
        <v>5</v>
      </c>
      <c r="D234" s="28"/>
      <c r="E234" s="28"/>
    </row>
    <row r="235" spans="2:5" x14ac:dyDescent="0.3">
      <c r="B235" s="10" t="s">
        <v>60</v>
      </c>
      <c r="C235" s="11">
        <v>31</v>
      </c>
      <c r="D235" s="36">
        <f>C236/C235</f>
        <v>0.67741935483870963</v>
      </c>
      <c r="E235" s="36">
        <v>0.68</v>
      </c>
    </row>
    <row r="236" spans="2:5" x14ac:dyDescent="0.3">
      <c r="B236" s="25" t="s">
        <v>79</v>
      </c>
      <c r="C236" s="13">
        <v>21</v>
      </c>
      <c r="D236" s="28"/>
      <c r="E236" s="28"/>
    </row>
    <row r="237" spans="2:5" x14ac:dyDescent="0.3">
      <c r="B237" s="25" t="s">
        <v>1</v>
      </c>
      <c r="C237" s="13">
        <v>1</v>
      </c>
      <c r="D237" s="28"/>
      <c r="E237" s="28"/>
    </row>
    <row r="238" spans="2:5" x14ac:dyDescent="0.3">
      <c r="B238" s="26" t="s">
        <v>7</v>
      </c>
      <c r="C238" s="17">
        <v>1</v>
      </c>
      <c r="D238" s="28"/>
      <c r="E238" s="28"/>
    </row>
    <row r="239" spans="2:5" x14ac:dyDescent="0.3">
      <c r="B239" s="25" t="s">
        <v>6</v>
      </c>
      <c r="C239" s="13">
        <v>9</v>
      </c>
      <c r="D239" s="28"/>
      <c r="E239" s="28"/>
    </row>
    <row r="240" spans="2:5" ht="15" thickBot="1" x14ac:dyDescent="0.35">
      <c r="B240" s="26" t="s">
        <v>7</v>
      </c>
      <c r="C240" s="17">
        <v>9</v>
      </c>
      <c r="D240" s="28"/>
      <c r="E240" s="28"/>
    </row>
    <row r="241" spans="2:5" ht="15" thickBot="1" x14ac:dyDescent="0.35">
      <c r="B241" s="8" t="s">
        <v>33</v>
      </c>
      <c r="C241" s="9">
        <v>58</v>
      </c>
      <c r="D241" s="27">
        <f>C243/C241</f>
        <v>0.82758620689655171</v>
      </c>
      <c r="E241" s="27">
        <v>0.86</v>
      </c>
    </row>
    <row r="242" spans="2:5" x14ac:dyDescent="0.3">
      <c r="B242" s="10" t="s">
        <v>46</v>
      </c>
      <c r="C242" s="11">
        <v>58</v>
      </c>
      <c r="D242" s="36">
        <f>C243/C242</f>
        <v>0.82758620689655171</v>
      </c>
      <c r="E242" s="36">
        <f>C243/(C242-C247)</f>
        <v>0.8571428571428571</v>
      </c>
    </row>
    <row r="243" spans="2:5" x14ac:dyDescent="0.3">
      <c r="B243" s="25" t="s">
        <v>79</v>
      </c>
      <c r="C243" s="13">
        <v>48</v>
      </c>
      <c r="D243" s="28"/>
      <c r="E243" s="28"/>
    </row>
    <row r="244" spans="2:5" x14ac:dyDescent="0.3">
      <c r="B244" s="25" t="s">
        <v>1</v>
      </c>
      <c r="C244" s="13">
        <v>1</v>
      </c>
      <c r="D244" s="28"/>
      <c r="E244" s="28"/>
    </row>
    <row r="245" spans="2:5" x14ac:dyDescent="0.3">
      <c r="B245" s="26" t="s">
        <v>7</v>
      </c>
      <c r="C245" s="17">
        <v>1</v>
      </c>
      <c r="D245" s="28"/>
      <c r="E245" s="28"/>
    </row>
    <row r="246" spans="2:5" x14ac:dyDescent="0.3">
      <c r="B246" s="25" t="s">
        <v>6</v>
      </c>
      <c r="C246" s="13">
        <v>9</v>
      </c>
      <c r="D246" s="28"/>
      <c r="E246" s="28"/>
    </row>
    <row r="247" spans="2:5" x14ac:dyDescent="0.3">
      <c r="B247" s="26" t="s">
        <v>4</v>
      </c>
      <c r="C247" s="17">
        <v>2</v>
      </c>
      <c r="D247" s="28"/>
      <c r="E247" s="28"/>
    </row>
    <row r="248" spans="2:5" x14ac:dyDescent="0.3">
      <c r="B248" s="26" t="s">
        <v>2</v>
      </c>
      <c r="C248" s="17">
        <v>6</v>
      </c>
      <c r="D248" s="28"/>
      <c r="E248" s="28"/>
    </row>
    <row r="249" spans="2:5" ht="15" thickBot="1" x14ac:dyDescent="0.35">
      <c r="B249" s="26" t="s">
        <v>0</v>
      </c>
      <c r="C249" s="17">
        <v>1</v>
      </c>
      <c r="D249" s="28"/>
      <c r="E249" s="28"/>
    </row>
    <row r="250" spans="2:5" ht="15" thickBot="1" x14ac:dyDescent="0.35">
      <c r="B250" s="8" t="s">
        <v>34</v>
      </c>
      <c r="C250" s="9">
        <v>31</v>
      </c>
      <c r="D250" s="27">
        <f>C252/C250</f>
        <v>0.77419354838709675</v>
      </c>
      <c r="E250" s="27">
        <v>0.77</v>
      </c>
    </row>
    <row r="251" spans="2:5" x14ac:dyDescent="0.3">
      <c r="B251" s="10" t="s">
        <v>46</v>
      </c>
      <c r="C251" s="11">
        <v>31</v>
      </c>
      <c r="D251" s="36">
        <f>C252/C251</f>
        <v>0.77419354838709675</v>
      </c>
      <c r="E251" s="36">
        <f>C252/(C251)</f>
        <v>0.77419354838709675</v>
      </c>
    </row>
    <row r="252" spans="2:5" x14ac:dyDescent="0.3">
      <c r="B252" s="25" t="s">
        <v>79</v>
      </c>
      <c r="C252" s="13">
        <v>24</v>
      </c>
      <c r="D252" s="28"/>
      <c r="E252" s="28"/>
    </row>
    <row r="253" spans="2:5" x14ac:dyDescent="0.3">
      <c r="B253" s="25" t="s">
        <v>6</v>
      </c>
      <c r="C253" s="13">
        <v>7</v>
      </c>
      <c r="D253" s="28"/>
      <c r="E253" s="28"/>
    </row>
    <row r="254" spans="2:5" ht="15" thickBot="1" x14ac:dyDescent="0.35">
      <c r="B254" s="26" t="s">
        <v>7</v>
      </c>
      <c r="C254" s="17">
        <v>7</v>
      </c>
      <c r="D254" s="28"/>
      <c r="E254" s="28"/>
    </row>
    <row r="255" spans="2:5" ht="15" thickBot="1" x14ac:dyDescent="0.35">
      <c r="B255" s="8" t="s">
        <v>8</v>
      </c>
      <c r="C255" s="9">
        <v>62</v>
      </c>
      <c r="D255" s="27">
        <f>C257/C255</f>
        <v>0.77419354838709675</v>
      </c>
      <c r="E255" s="27">
        <v>0.92</v>
      </c>
    </row>
    <row r="256" spans="2:5" x14ac:dyDescent="0.3">
      <c r="B256" s="10" t="s">
        <v>46</v>
      </c>
      <c r="C256" s="11">
        <v>62</v>
      </c>
      <c r="D256" s="36">
        <f>C257/C256</f>
        <v>0.77419354838709675</v>
      </c>
      <c r="E256" s="36">
        <f>C257/(C256-C259)</f>
        <v>0.92307692307692313</v>
      </c>
    </row>
    <row r="257" spans="2:5" x14ac:dyDescent="0.3">
      <c r="B257" s="25" t="s">
        <v>79</v>
      </c>
      <c r="C257" s="13">
        <v>48</v>
      </c>
      <c r="D257" s="28"/>
      <c r="E257" s="28"/>
    </row>
    <row r="258" spans="2:5" x14ac:dyDescent="0.3">
      <c r="B258" s="25" t="s">
        <v>6</v>
      </c>
      <c r="C258" s="13">
        <v>14</v>
      </c>
      <c r="D258" s="28"/>
      <c r="E258" s="28"/>
    </row>
    <row r="259" spans="2:5" x14ac:dyDescent="0.3">
      <c r="B259" s="26" t="s">
        <v>4</v>
      </c>
      <c r="C259" s="17">
        <v>10</v>
      </c>
      <c r="D259" s="28"/>
      <c r="E259" s="28"/>
    </row>
    <row r="260" spans="2:5" x14ac:dyDescent="0.3">
      <c r="B260" s="26" t="s">
        <v>7</v>
      </c>
      <c r="C260" s="17">
        <v>1</v>
      </c>
      <c r="D260" s="28"/>
      <c r="E260" s="28"/>
    </row>
    <row r="261" spans="2:5" x14ac:dyDescent="0.3">
      <c r="B261" s="26" t="s">
        <v>2</v>
      </c>
      <c r="C261" s="17">
        <v>1</v>
      </c>
      <c r="D261" s="28"/>
      <c r="E261" s="28"/>
    </row>
    <row r="262" spans="2:5" ht="15" thickBot="1" x14ac:dyDescent="0.35">
      <c r="B262" s="26" t="s">
        <v>0</v>
      </c>
      <c r="C262" s="17">
        <v>2</v>
      </c>
      <c r="D262" s="28"/>
      <c r="E262" s="28"/>
    </row>
    <row r="263" spans="2:5" ht="15" thickBot="1" x14ac:dyDescent="0.35">
      <c r="B263" s="8" t="s">
        <v>15</v>
      </c>
      <c r="C263" s="9">
        <v>93</v>
      </c>
      <c r="D263" s="27">
        <f>(C265+C269+C273)/C263</f>
        <v>0.76344086021505375</v>
      </c>
      <c r="E263" s="27">
        <f>(C265+C269+C273)/(C263-C275)</f>
        <v>0.77173913043478259</v>
      </c>
    </row>
    <row r="264" spans="2:5" x14ac:dyDescent="0.3">
      <c r="B264" s="10" t="s">
        <v>46</v>
      </c>
      <c r="C264" s="11">
        <v>62</v>
      </c>
      <c r="D264" s="36">
        <f>C265/C264</f>
        <v>0.83870967741935487</v>
      </c>
      <c r="E264" s="36">
        <v>0.84</v>
      </c>
    </row>
    <row r="265" spans="2:5" x14ac:dyDescent="0.3">
      <c r="B265" s="25" t="s">
        <v>79</v>
      </c>
      <c r="C265" s="13">
        <v>52</v>
      </c>
      <c r="D265" s="28"/>
      <c r="E265" s="28"/>
    </row>
    <row r="266" spans="2:5" x14ac:dyDescent="0.3">
      <c r="B266" s="25" t="s">
        <v>6</v>
      </c>
      <c r="C266" s="13">
        <v>10</v>
      </c>
      <c r="D266" s="28"/>
      <c r="E266" s="28"/>
    </row>
    <row r="267" spans="2:5" x14ac:dyDescent="0.3">
      <c r="B267" s="26" t="s">
        <v>7</v>
      </c>
      <c r="C267" s="17">
        <v>10</v>
      </c>
      <c r="D267" s="28"/>
      <c r="E267" s="28"/>
    </row>
    <row r="268" spans="2:5" x14ac:dyDescent="0.3">
      <c r="B268" s="10" t="s">
        <v>48</v>
      </c>
      <c r="C268" s="11">
        <v>13</v>
      </c>
      <c r="D268" s="36">
        <f>C269/C268</f>
        <v>0.53846153846153844</v>
      </c>
      <c r="E268" s="36">
        <v>0.54</v>
      </c>
    </row>
    <row r="269" spans="2:5" x14ac:dyDescent="0.3">
      <c r="B269" s="25" t="s">
        <v>79</v>
      </c>
      <c r="C269" s="13">
        <v>7</v>
      </c>
      <c r="D269" s="28"/>
      <c r="E269" s="28"/>
    </row>
    <row r="270" spans="2:5" x14ac:dyDescent="0.3">
      <c r="B270" s="25" t="s">
        <v>6</v>
      </c>
      <c r="C270" s="13">
        <v>6</v>
      </c>
      <c r="D270" s="28"/>
      <c r="E270" s="28"/>
    </row>
    <row r="271" spans="2:5" x14ac:dyDescent="0.3">
      <c r="B271" s="26" t="s">
        <v>7</v>
      </c>
      <c r="C271" s="17">
        <v>6</v>
      </c>
      <c r="D271" s="28"/>
      <c r="E271" s="28"/>
    </row>
    <row r="272" spans="2:5" x14ac:dyDescent="0.3">
      <c r="B272" s="10" t="s">
        <v>60</v>
      </c>
      <c r="C272" s="11">
        <v>18</v>
      </c>
      <c r="D272" s="36">
        <f>C273/C272</f>
        <v>0.66666666666666663</v>
      </c>
      <c r="E272" s="36">
        <f>C273/(C272-C275)</f>
        <v>0.70588235294117652</v>
      </c>
    </row>
    <row r="273" spans="2:5" x14ac:dyDescent="0.3">
      <c r="B273" s="25" t="s">
        <v>79</v>
      </c>
      <c r="C273" s="13">
        <v>12</v>
      </c>
      <c r="D273" s="28"/>
      <c r="E273" s="28"/>
    </row>
    <row r="274" spans="2:5" x14ac:dyDescent="0.3">
      <c r="B274" s="25" t="s">
        <v>6</v>
      </c>
      <c r="C274" s="13">
        <v>6</v>
      </c>
      <c r="D274" s="28"/>
      <c r="E274" s="28"/>
    </row>
    <row r="275" spans="2:5" x14ac:dyDescent="0.3">
      <c r="B275" s="26" t="s">
        <v>3</v>
      </c>
      <c r="C275" s="17">
        <v>1</v>
      </c>
      <c r="D275" s="28"/>
      <c r="E275" s="28"/>
    </row>
    <row r="276" spans="2:5" ht="15" thickBot="1" x14ac:dyDescent="0.35">
      <c r="B276" s="26" t="s">
        <v>2</v>
      </c>
      <c r="C276" s="17">
        <v>5</v>
      </c>
      <c r="D276" s="28"/>
      <c r="E276" s="28"/>
    </row>
    <row r="277" spans="2:5" ht="15" thickBot="1" x14ac:dyDescent="0.35">
      <c r="B277" s="8" t="s">
        <v>28</v>
      </c>
      <c r="C277" s="9">
        <v>31</v>
      </c>
      <c r="D277" s="27">
        <f>C279/C277</f>
        <v>0.93548387096774188</v>
      </c>
      <c r="E277" s="27">
        <v>1</v>
      </c>
    </row>
    <row r="278" spans="2:5" x14ac:dyDescent="0.3">
      <c r="B278" s="10" t="s">
        <v>46</v>
      </c>
      <c r="C278" s="11">
        <v>31</v>
      </c>
      <c r="D278" s="36">
        <f>C279/C278</f>
        <v>0.93548387096774188</v>
      </c>
      <c r="E278" s="36">
        <f>C279/(C278-C281)</f>
        <v>1</v>
      </c>
    </row>
    <row r="279" spans="2:5" x14ac:dyDescent="0.3">
      <c r="B279" s="25" t="s">
        <v>79</v>
      </c>
      <c r="C279" s="13">
        <v>29</v>
      </c>
      <c r="D279" s="28"/>
      <c r="E279" s="28"/>
    </row>
    <row r="280" spans="2:5" x14ac:dyDescent="0.3">
      <c r="B280" s="25" t="s">
        <v>6</v>
      </c>
      <c r="C280" s="13">
        <v>2</v>
      </c>
      <c r="D280" s="28"/>
      <c r="E280" s="28"/>
    </row>
    <row r="281" spans="2:5" ht="15" thickBot="1" x14ac:dyDescent="0.35">
      <c r="B281" s="26" t="s">
        <v>3</v>
      </c>
      <c r="C281" s="17">
        <v>2</v>
      </c>
      <c r="D281" s="28"/>
      <c r="E281" s="28"/>
    </row>
    <row r="282" spans="2:5" ht="15" thickBot="1" x14ac:dyDescent="0.35">
      <c r="B282" s="8" t="s">
        <v>31</v>
      </c>
      <c r="C282" s="9">
        <v>80</v>
      </c>
      <c r="D282" s="27">
        <f>(C284+C288+C292+C298)/C282</f>
        <v>0.67500000000000004</v>
      </c>
      <c r="E282" s="27">
        <v>0.68</v>
      </c>
    </row>
    <row r="283" spans="2:5" x14ac:dyDescent="0.3">
      <c r="B283" s="10" t="s">
        <v>43</v>
      </c>
      <c r="C283" s="11">
        <v>9</v>
      </c>
      <c r="D283" s="36">
        <f>C284/C283</f>
        <v>0.44444444444444442</v>
      </c>
      <c r="E283" s="36">
        <v>0.44</v>
      </c>
    </row>
    <row r="284" spans="2:5" x14ac:dyDescent="0.3">
      <c r="B284" s="25" t="s">
        <v>79</v>
      </c>
      <c r="C284" s="13">
        <v>4</v>
      </c>
      <c r="D284" s="28"/>
      <c r="E284" s="28"/>
    </row>
    <row r="285" spans="2:5" x14ac:dyDescent="0.3">
      <c r="B285" s="25" t="s">
        <v>6</v>
      </c>
      <c r="C285" s="13">
        <v>5</v>
      </c>
      <c r="D285" s="28"/>
      <c r="E285" s="28"/>
    </row>
    <row r="286" spans="2:5" x14ac:dyDescent="0.3">
      <c r="B286" s="26" t="s">
        <v>7</v>
      </c>
      <c r="C286" s="17">
        <v>5</v>
      </c>
      <c r="D286" s="28"/>
      <c r="E286" s="28"/>
    </row>
    <row r="287" spans="2:5" x14ac:dyDescent="0.3">
      <c r="B287" s="10" t="s">
        <v>46</v>
      </c>
      <c r="C287" s="11">
        <v>31</v>
      </c>
      <c r="D287" s="36">
        <f>C288/C287</f>
        <v>0.83870967741935487</v>
      </c>
      <c r="E287" s="36">
        <v>0.84</v>
      </c>
    </row>
    <row r="288" spans="2:5" x14ac:dyDescent="0.3">
      <c r="B288" s="25" t="s">
        <v>79</v>
      </c>
      <c r="C288" s="13">
        <v>26</v>
      </c>
      <c r="D288" s="28"/>
      <c r="E288" s="28"/>
    </row>
    <row r="289" spans="2:5" x14ac:dyDescent="0.3">
      <c r="B289" s="25" t="s">
        <v>6</v>
      </c>
      <c r="C289" s="13">
        <v>5</v>
      </c>
      <c r="D289" s="28"/>
      <c r="E289" s="28"/>
    </row>
    <row r="290" spans="2:5" x14ac:dyDescent="0.3">
      <c r="B290" s="26" t="s">
        <v>7</v>
      </c>
      <c r="C290" s="17">
        <v>5</v>
      </c>
      <c r="D290" s="28"/>
      <c r="E290" s="28"/>
    </row>
    <row r="291" spans="2:5" x14ac:dyDescent="0.3">
      <c r="B291" s="10" t="s">
        <v>49</v>
      </c>
      <c r="C291" s="11">
        <v>18</v>
      </c>
      <c r="D291" s="36">
        <f>C292/C291</f>
        <v>0.5</v>
      </c>
      <c r="E291" s="36">
        <v>0.5</v>
      </c>
    </row>
    <row r="292" spans="2:5" x14ac:dyDescent="0.3">
      <c r="B292" s="25" t="s">
        <v>79</v>
      </c>
      <c r="C292" s="13">
        <v>9</v>
      </c>
      <c r="D292" s="28"/>
      <c r="E292" s="28"/>
    </row>
    <row r="293" spans="2:5" x14ac:dyDescent="0.3">
      <c r="B293" s="25" t="s">
        <v>1</v>
      </c>
      <c r="C293" s="13">
        <v>6</v>
      </c>
      <c r="D293" s="28"/>
      <c r="E293" s="28"/>
    </row>
    <row r="294" spans="2:5" x14ac:dyDescent="0.3">
      <c r="B294" s="26" t="s">
        <v>7</v>
      </c>
      <c r="C294" s="17">
        <v>6</v>
      </c>
      <c r="D294" s="28"/>
      <c r="E294" s="28"/>
    </row>
    <row r="295" spans="2:5" x14ac:dyDescent="0.3">
      <c r="B295" s="25" t="s">
        <v>6</v>
      </c>
      <c r="C295" s="13">
        <v>3</v>
      </c>
      <c r="D295" s="28"/>
      <c r="E295" s="28"/>
    </row>
    <row r="296" spans="2:5" x14ac:dyDescent="0.3">
      <c r="B296" s="26" t="s">
        <v>7</v>
      </c>
      <c r="C296" s="17">
        <v>3</v>
      </c>
      <c r="D296" s="28"/>
      <c r="E296" s="28"/>
    </row>
    <row r="297" spans="2:5" x14ac:dyDescent="0.3">
      <c r="B297" s="10" t="s">
        <v>60</v>
      </c>
      <c r="C297" s="11">
        <v>22</v>
      </c>
      <c r="D297" s="36">
        <f>C298/C297</f>
        <v>0.68181818181818177</v>
      </c>
      <c r="E297" s="36">
        <v>0.68</v>
      </c>
    </row>
    <row r="298" spans="2:5" x14ac:dyDescent="0.3">
      <c r="B298" s="25" t="s">
        <v>79</v>
      </c>
      <c r="C298" s="13">
        <v>15</v>
      </c>
      <c r="D298" s="28"/>
      <c r="E298" s="28"/>
    </row>
    <row r="299" spans="2:5" x14ac:dyDescent="0.3">
      <c r="B299" s="25" t="s">
        <v>1</v>
      </c>
      <c r="C299" s="13">
        <v>2</v>
      </c>
      <c r="D299" s="28"/>
      <c r="E299" s="28"/>
    </row>
    <row r="300" spans="2:5" x14ac:dyDescent="0.3">
      <c r="B300" s="26" t="s">
        <v>7</v>
      </c>
      <c r="C300" s="17">
        <v>2</v>
      </c>
      <c r="D300" s="28"/>
      <c r="E300" s="28"/>
    </row>
    <row r="301" spans="2:5" x14ac:dyDescent="0.3">
      <c r="B301" s="25" t="s">
        <v>6</v>
      </c>
      <c r="C301" s="13">
        <v>5</v>
      </c>
      <c r="D301" s="28"/>
      <c r="E301" s="28"/>
    </row>
    <row r="302" spans="2:5" ht="15" thickBot="1" x14ac:dyDescent="0.35">
      <c r="B302" s="26" t="s">
        <v>7</v>
      </c>
      <c r="C302" s="17">
        <v>5</v>
      </c>
      <c r="D302" s="28"/>
      <c r="E302" s="28"/>
    </row>
    <row r="303" spans="2:5" ht="15" thickBot="1" x14ac:dyDescent="0.35">
      <c r="B303" s="8" t="s">
        <v>35</v>
      </c>
      <c r="C303" s="9">
        <v>133</v>
      </c>
      <c r="D303" s="27">
        <f>(C305+C314+C318)/C303</f>
        <v>0.84210526315789469</v>
      </c>
      <c r="E303" s="27">
        <f>(C305+C314+C318)/(C303-C309-C310)</f>
        <v>0.86821705426356588</v>
      </c>
    </row>
    <row r="304" spans="2:5" x14ac:dyDescent="0.3">
      <c r="B304" s="10" t="s">
        <v>46</v>
      </c>
      <c r="C304" s="11">
        <v>80</v>
      </c>
      <c r="D304" s="36">
        <f>C305/C304</f>
        <v>0.76249999999999996</v>
      </c>
      <c r="E304" s="36">
        <f>C305/(C304-C309-C310)</f>
        <v>0.80263157894736847</v>
      </c>
    </row>
    <row r="305" spans="2:5" x14ac:dyDescent="0.3">
      <c r="B305" s="25" t="s">
        <v>79</v>
      </c>
      <c r="C305" s="13">
        <v>61</v>
      </c>
      <c r="D305" s="28"/>
      <c r="E305" s="28"/>
    </row>
    <row r="306" spans="2:5" x14ac:dyDescent="0.3">
      <c r="B306" s="25" t="s">
        <v>1</v>
      </c>
      <c r="C306" s="13">
        <v>2</v>
      </c>
      <c r="D306" s="28"/>
      <c r="E306" s="28"/>
    </row>
    <row r="307" spans="2:5" x14ac:dyDescent="0.3">
      <c r="B307" s="26" t="s">
        <v>7</v>
      </c>
      <c r="C307" s="17">
        <v>2</v>
      </c>
      <c r="D307" s="28"/>
      <c r="E307" s="28"/>
    </row>
    <row r="308" spans="2:5" x14ac:dyDescent="0.3">
      <c r="B308" s="25" t="s">
        <v>6</v>
      </c>
      <c r="C308" s="13">
        <v>17</v>
      </c>
      <c r="D308" s="28"/>
      <c r="E308" s="28"/>
    </row>
    <row r="309" spans="2:5" x14ac:dyDescent="0.3">
      <c r="B309" s="26" t="s">
        <v>4</v>
      </c>
      <c r="C309" s="17">
        <v>1</v>
      </c>
      <c r="D309" s="28"/>
      <c r="E309" s="28"/>
    </row>
    <row r="310" spans="2:5" x14ac:dyDescent="0.3">
      <c r="B310" s="26" t="s">
        <v>3</v>
      </c>
      <c r="C310" s="17">
        <v>3</v>
      </c>
      <c r="D310" s="28"/>
      <c r="E310" s="28"/>
    </row>
    <row r="311" spans="2:5" x14ac:dyDescent="0.3">
      <c r="B311" s="26" t="s">
        <v>7</v>
      </c>
      <c r="C311" s="17">
        <v>10</v>
      </c>
      <c r="D311" s="28"/>
      <c r="E311" s="28"/>
    </row>
    <row r="312" spans="2:5" x14ac:dyDescent="0.3">
      <c r="B312" s="26" t="s">
        <v>2</v>
      </c>
      <c r="C312" s="17">
        <v>3</v>
      </c>
      <c r="D312" s="28"/>
      <c r="E312" s="28"/>
    </row>
    <row r="313" spans="2:5" x14ac:dyDescent="0.3">
      <c r="B313" s="10" t="s">
        <v>48</v>
      </c>
      <c r="C313" s="11">
        <v>22</v>
      </c>
      <c r="D313" s="36">
        <f>C314/C313</f>
        <v>0.95454545454545459</v>
      </c>
      <c r="E313" s="36">
        <v>0.95</v>
      </c>
    </row>
    <row r="314" spans="2:5" x14ac:dyDescent="0.3">
      <c r="B314" s="25" t="s">
        <v>79</v>
      </c>
      <c r="C314" s="13">
        <v>21</v>
      </c>
      <c r="D314" s="28"/>
      <c r="E314" s="28"/>
    </row>
    <row r="315" spans="2:5" x14ac:dyDescent="0.3">
      <c r="B315" s="25" t="s">
        <v>6</v>
      </c>
      <c r="C315" s="13">
        <v>1</v>
      </c>
      <c r="D315" s="28"/>
      <c r="E315" s="28"/>
    </row>
    <row r="316" spans="2:5" x14ac:dyDescent="0.3">
      <c r="B316" s="26" t="s">
        <v>0</v>
      </c>
      <c r="C316" s="17">
        <v>1</v>
      </c>
      <c r="D316" s="28"/>
      <c r="E316" s="28"/>
    </row>
    <row r="317" spans="2:5" x14ac:dyDescent="0.3">
      <c r="B317" s="10" t="s">
        <v>60</v>
      </c>
      <c r="C317" s="11">
        <v>31</v>
      </c>
      <c r="D317" s="36">
        <f>C318/C317</f>
        <v>0.967741935483871</v>
      </c>
      <c r="E317" s="36">
        <v>0.97</v>
      </c>
    </row>
    <row r="318" spans="2:5" x14ac:dyDescent="0.3">
      <c r="B318" s="25" t="s">
        <v>79</v>
      </c>
      <c r="C318" s="13">
        <v>30</v>
      </c>
      <c r="D318" s="28"/>
      <c r="E318" s="28"/>
    </row>
    <row r="319" spans="2:5" x14ac:dyDescent="0.3">
      <c r="B319" s="25" t="s">
        <v>6</v>
      </c>
      <c r="C319" s="13">
        <v>1</v>
      </c>
      <c r="D319" s="28"/>
      <c r="E319" s="28"/>
    </row>
    <row r="320" spans="2:5" ht="15" thickBot="1" x14ac:dyDescent="0.35">
      <c r="B320" s="26" t="s">
        <v>7</v>
      </c>
      <c r="C320" s="17">
        <v>1</v>
      </c>
      <c r="D320" s="28"/>
      <c r="E320" s="28"/>
    </row>
    <row r="321" spans="2:5" ht="15" thickBot="1" x14ac:dyDescent="0.35">
      <c r="B321" s="8" t="s">
        <v>32</v>
      </c>
      <c r="C321" s="9">
        <v>120</v>
      </c>
      <c r="D321" s="27">
        <f>(C323+C332+C334)/C321</f>
        <v>0.8666666666666667</v>
      </c>
      <c r="E321" s="27">
        <f>(C323+C332+C334)/(C321-C327)</f>
        <v>0.88135593220338981</v>
      </c>
    </row>
    <row r="322" spans="2:5" x14ac:dyDescent="0.3">
      <c r="B322" s="10" t="s">
        <v>46</v>
      </c>
      <c r="C322" s="11">
        <v>93</v>
      </c>
      <c r="D322" s="36">
        <f>C323/C322</f>
        <v>0.82795698924731187</v>
      </c>
      <c r="E322" s="36">
        <f>C323/(C322-C327)</f>
        <v>0.84615384615384615</v>
      </c>
    </row>
    <row r="323" spans="2:5" x14ac:dyDescent="0.3">
      <c r="B323" s="25" t="s">
        <v>79</v>
      </c>
      <c r="C323" s="13">
        <v>77</v>
      </c>
      <c r="D323" s="28"/>
      <c r="E323" s="28"/>
    </row>
    <row r="324" spans="2:5" x14ac:dyDescent="0.3">
      <c r="B324" s="25" t="s">
        <v>1</v>
      </c>
      <c r="C324" s="13">
        <v>2</v>
      </c>
      <c r="D324" s="28"/>
      <c r="E324" s="28"/>
    </row>
    <row r="325" spans="2:5" x14ac:dyDescent="0.3">
      <c r="B325" s="26" t="s">
        <v>7</v>
      </c>
      <c r="C325" s="17">
        <v>2</v>
      </c>
      <c r="D325" s="28"/>
      <c r="E325" s="28"/>
    </row>
    <row r="326" spans="2:5" x14ac:dyDescent="0.3">
      <c r="B326" s="25" t="s">
        <v>6</v>
      </c>
      <c r="C326" s="13">
        <v>14</v>
      </c>
      <c r="D326" s="28"/>
      <c r="E326" s="28"/>
    </row>
    <row r="327" spans="2:5" x14ac:dyDescent="0.3">
      <c r="B327" s="26" t="s">
        <v>4</v>
      </c>
      <c r="C327" s="17">
        <v>2</v>
      </c>
      <c r="D327" s="28"/>
      <c r="E327" s="28"/>
    </row>
    <row r="328" spans="2:5" x14ac:dyDescent="0.3">
      <c r="B328" s="26" t="s">
        <v>7</v>
      </c>
      <c r="C328" s="17">
        <v>3</v>
      </c>
      <c r="D328" s="28"/>
      <c r="E328" s="28"/>
    </row>
    <row r="329" spans="2:5" x14ac:dyDescent="0.3">
      <c r="B329" s="26" t="s">
        <v>2</v>
      </c>
      <c r="C329" s="17">
        <v>8</v>
      </c>
      <c r="D329" s="28"/>
      <c r="E329" s="28"/>
    </row>
    <row r="330" spans="2:5" x14ac:dyDescent="0.3">
      <c r="B330" s="26" t="s">
        <v>0</v>
      </c>
      <c r="C330" s="17">
        <v>1</v>
      </c>
      <c r="D330" s="28"/>
      <c r="E330" s="28"/>
    </row>
    <row r="331" spans="2:5" x14ac:dyDescent="0.3">
      <c r="B331" s="10" t="s">
        <v>48</v>
      </c>
      <c r="C331" s="11">
        <v>13</v>
      </c>
      <c r="D331" s="36">
        <f>C332/C331</f>
        <v>1</v>
      </c>
      <c r="E331" s="36">
        <v>1</v>
      </c>
    </row>
    <row r="332" spans="2:5" x14ac:dyDescent="0.3">
      <c r="B332" s="25" t="s">
        <v>79</v>
      </c>
      <c r="C332" s="13">
        <v>13</v>
      </c>
      <c r="D332" s="28"/>
      <c r="E332" s="28"/>
    </row>
    <row r="333" spans="2:5" x14ac:dyDescent="0.3">
      <c r="B333" s="10" t="s">
        <v>60</v>
      </c>
      <c r="C333" s="11">
        <v>14</v>
      </c>
      <c r="D333" s="36">
        <f>C334/C333</f>
        <v>1</v>
      </c>
      <c r="E333" s="36">
        <v>1</v>
      </c>
    </row>
    <row r="334" spans="2:5" ht="15" thickBot="1" x14ac:dyDescent="0.35">
      <c r="B334" s="25" t="s">
        <v>79</v>
      </c>
      <c r="C334" s="13">
        <v>14</v>
      </c>
      <c r="D334" s="28"/>
      <c r="E334" s="28"/>
    </row>
    <row r="335" spans="2:5" ht="15" thickBot="1" x14ac:dyDescent="0.35">
      <c r="B335" s="8" t="s">
        <v>36</v>
      </c>
      <c r="C335" s="9">
        <v>76</v>
      </c>
      <c r="D335" s="27">
        <f>(C337+C345)/C335</f>
        <v>0.53947368421052633</v>
      </c>
      <c r="E335" s="27">
        <v>0.54</v>
      </c>
    </row>
    <row r="336" spans="2:5" x14ac:dyDescent="0.3">
      <c r="B336" s="10" t="s">
        <v>46</v>
      </c>
      <c r="C336" s="11">
        <v>62</v>
      </c>
      <c r="D336" s="36">
        <f>C337/C336</f>
        <v>0.4838709677419355</v>
      </c>
      <c r="E336" s="36">
        <v>0.48</v>
      </c>
    </row>
    <row r="337" spans="2:5" x14ac:dyDescent="0.3">
      <c r="B337" s="25" t="s">
        <v>79</v>
      </c>
      <c r="C337" s="13">
        <v>30</v>
      </c>
      <c r="D337" s="28"/>
      <c r="E337" s="28"/>
    </row>
    <row r="338" spans="2:5" x14ac:dyDescent="0.3">
      <c r="B338" s="25" t="s">
        <v>1</v>
      </c>
      <c r="C338" s="13">
        <v>3</v>
      </c>
      <c r="D338" s="28"/>
      <c r="E338" s="28"/>
    </row>
    <row r="339" spans="2:5" x14ac:dyDescent="0.3">
      <c r="B339" s="26" t="s">
        <v>7</v>
      </c>
      <c r="C339" s="17">
        <v>2</v>
      </c>
      <c r="D339" s="28"/>
      <c r="E339" s="28"/>
    </row>
    <row r="340" spans="2:5" x14ac:dyDescent="0.3">
      <c r="B340" s="26" t="s">
        <v>2</v>
      </c>
      <c r="C340" s="17">
        <v>1</v>
      </c>
      <c r="D340" s="28"/>
      <c r="E340" s="28"/>
    </row>
    <row r="341" spans="2:5" x14ac:dyDescent="0.3">
      <c r="B341" s="25" t="s">
        <v>6</v>
      </c>
      <c r="C341" s="13">
        <v>29</v>
      </c>
      <c r="D341" s="28"/>
      <c r="E341" s="28"/>
    </row>
    <row r="342" spans="2:5" x14ac:dyDescent="0.3">
      <c r="B342" s="26" t="s">
        <v>7</v>
      </c>
      <c r="C342" s="17">
        <v>17</v>
      </c>
      <c r="D342" s="28"/>
      <c r="E342" s="28"/>
    </row>
    <row r="343" spans="2:5" x14ac:dyDescent="0.3">
      <c r="B343" s="26" t="s">
        <v>2</v>
      </c>
      <c r="C343" s="17">
        <v>12</v>
      </c>
      <c r="D343" s="28"/>
      <c r="E343" s="28"/>
    </row>
    <row r="344" spans="2:5" x14ac:dyDescent="0.3">
      <c r="B344" s="10" t="s">
        <v>48</v>
      </c>
      <c r="C344" s="11">
        <v>14</v>
      </c>
      <c r="D344" s="36">
        <f>C345/C344</f>
        <v>0.7857142857142857</v>
      </c>
      <c r="E344" s="36">
        <v>0.79</v>
      </c>
    </row>
    <row r="345" spans="2:5" x14ac:dyDescent="0.3">
      <c r="B345" s="25" t="s">
        <v>79</v>
      </c>
      <c r="C345" s="13">
        <v>11</v>
      </c>
      <c r="D345" s="28"/>
      <c r="E345" s="28"/>
    </row>
    <row r="346" spans="2:5" x14ac:dyDescent="0.3">
      <c r="B346" s="25" t="s">
        <v>1</v>
      </c>
      <c r="C346" s="13">
        <v>1</v>
      </c>
      <c r="D346" s="28"/>
      <c r="E346" s="28"/>
    </row>
    <row r="347" spans="2:5" x14ac:dyDescent="0.3">
      <c r="B347" s="26" t="s">
        <v>7</v>
      </c>
      <c r="C347" s="17">
        <v>1</v>
      </c>
      <c r="D347" s="28"/>
      <c r="E347" s="28"/>
    </row>
    <row r="348" spans="2:5" x14ac:dyDescent="0.3">
      <c r="B348" s="25" t="s">
        <v>6</v>
      </c>
      <c r="C348" s="13">
        <v>2</v>
      </c>
      <c r="D348" s="28"/>
      <c r="E348" s="28"/>
    </row>
    <row r="349" spans="2:5" ht="15" thickBot="1" x14ac:dyDescent="0.35">
      <c r="B349" s="26" t="s">
        <v>7</v>
      </c>
      <c r="C349" s="17">
        <v>2</v>
      </c>
      <c r="D349" s="28"/>
      <c r="E349" s="28"/>
    </row>
    <row r="350" spans="2:5" ht="15" thickBot="1" x14ac:dyDescent="0.35">
      <c r="B350" s="8" t="s">
        <v>37</v>
      </c>
      <c r="C350" s="9">
        <v>9</v>
      </c>
      <c r="D350" s="27">
        <v>0</v>
      </c>
      <c r="E350" s="27">
        <v>0</v>
      </c>
    </row>
    <row r="351" spans="2:5" x14ac:dyDescent="0.3">
      <c r="B351" s="10" t="s">
        <v>70</v>
      </c>
      <c r="C351" s="11">
        <v>9</v>
      </c>
      <c r="D351" s="36">
        <f>0/C351</f>
        <v>0</v>
      </c>
      <c r="E351" s="36">
        <f>0</f>
        <v>0</v>
      </c>
    </row>
    <row r="352" spans="2:5" x14ac:dyDescent="0.3">
      <c r="B352" s="25" t="s">
        <v>1</v>
      </c>
      <c r="C352" s="13">
        <v>3</v>
      </c>
      <c r="D352" s="28"/>
      <c r="E352" s="28"/>
    </row>
    <row r="353" spans="2:5" x14ac:dyDescent="0.3">
      <c r="B353" s="26" t="s">
        <v>7</v>
      </c>
      <c r="C353" s="17">
        <v>3</v>
      </c>
      <c r="D353" s="28"/>
      <c r="E353" s="28"/>
    </row>
    <row r="354" spans="2:5" x14ac:dyDescent="0.3">
      <c r="B354" s="25" t="s">
        <v>6</v>
      </c>
      <c r="C354" s="13">
        <v>6</v>
      </c>
      <c r="D354" s="28"/>
      <c r="E354" s="28"/>
    </row>
    <row r="355" spans="2:5" ht="15" thickBot="1" x14ac:dyDescent="0.35">
      <c r="B355" s="26" t="s">
        <v>7</v>
      </c>
      <c r="C355" s="17">
        <v>6</v>
      </c>
      <c r="D355" s="28"/>
      <c r="E355" s="28"/>
    </row>
    <row r="356" spans="2:5" ht="15" thickBot="1" x14ac:dyDescent="0.35">
      <c r="B356" s="8" t="s">
        <v>38</v>
      </c>
      <c r="C356" s="9">
        <v>93</v>
      </c>
      <c r="D356" s="27">
        <f>C358/C356</f>
        <v>0.81720430107526887</v>
      </c>
      <c r="E356" s="27">
        <v>0.84</v>
      </c>
    </row>
    <row r="357" spans="2:5" x14ac:dyDescent="0.3">
      <c r="B357" s="10" t="s">
        <v>46</v>
      </c>
      <c r="C357" s="11">
        <v>93</v>
      </c>
      <c r="D357" s="36">
        <f>C358/C357</f>
        <v>0.81720430107526887</v>
      </c>
      <c r="E357" s="36">
        <f>C358/(C357-C360)</f>
        <v>0.8351648351648352</v>
      </c>
    </row>
    <row r="358" spans="2:5" x14ac:dyDescent="0.3">
      <c r="B358" s="25" t="s">
        <v>79</v>
      </c>
      <c r="C358" s="13">
        <v>76</v>
      </c>
      <c r="D358" s="28"/>
      <c r="E358" s="28"/>
    </row>
    <row r="359" spans="2:5" x14ac:dyDescent="0.3">
      <c r="B359" s="25" t="s">
        <v>6</v>
      </c>
      <c r="C359" s="13">
        <v>17</v>
      </c>
      <c r="D359" s="28"/>
      <c r="E359" s="28"/>
    </row>
    <row r="360" spans="2:5" x14ac:dyDescent="0.3">
      <c r="B360" s="26" t="s">
        <v>4</v>
      </c>
      <c r="C360" s="17">
        <v>2</v>
      </c>
      <c r="D360" s="28"/>
      <c r="E360" s="28"/>
    </row>
    <row r="361" spans="2:5" x14ac:dyDescent="0.3">
      <c r="B361" s="26" t="s">
        <v>7</v>
      </c>
      <c r="C361" s="17">
        <v>8</v>
      </c>
      <c r="D361" s="28"/>
      <c r="E361" s="28"/>
    </row>
    <row r="362" spans="2:5" ht="15" thickBot="1" x14ac:dyDescent="0.35">
      <c r="B362" s="26" t="s">
        <v>2</v>
      </c>
      <c r="C362" s="17">
        <v>7</v>
      </c>
      <c r="D362" s="28"/>
      <c r="E362" s="28"/>
    </row>
    <row r="363" spans="2:5" ht="15" thickBot="1" x14ac:dyDescent="0.35">
      <c r="B363" s="18" t="s">
        <v>95</v>
      </c>
      <c r="C363" s="19">
        <f>C8++C28+C34+C41+C49+C54+C74+C110+C115+C134+C188+C193+C201+C206+C211+C217+C224+C241+C250+C255+C263+C277+C282+C303+C321+C335+C350+C356</f>
        <v>3789</v>
      </c>
      <c r="D363" s="46">
        <f>C364/C363</f>
        <v>0.69411454209553969</v>
      </c>
      <c r="E363" s="46">
        <f>C364/(C363-C32-C38-C85-C86-C93-C94-C105-C106-C119-C130-C138-C139-C145-C146-C158-C165-C175-C184-C185-C199-C215-C216-C221-C247-C259-C275-C281-C309-C310-C327-C360)</f>
        <v>0.7512139388746073</v>
      </c>
    </row>
    <row r="364" spans="2:5" ht="15" thickBot="1" x14ac:dyDescent="0.35">
      <c r="B364" s="20" t="s">
        <v>96</v>
      </c>
      <c r="C364" s="20">
        <f>C10+C15+C22+C30+C36+C43+C51+C56+C62+C68+C76+C81+C91+C99+C103+C112+C117+C122+C126+C136+C143+C151+C156+C163+C169+C173+C179+C190+C195+C203+C208+C213+C219+C226+C230+C236+C243+C252+C257+C265+C279+C284+C288+C292+C298+C305+C314+C318+C323+C332+C334+C337+C345+C358+C273+C269</f>
        <v>2630</v>
      </c>
      <c r="D364" s="47"/>
      <c r="E364" s="47"/>
    </row>
    <row r="365" spans="2:5" x14ac:dyDescent="0.3">
      <c r="B365" s="48" t="s">
        <v>87</v>
      </c>
      <c r="C365" s="48"/>
      <c r="D365" s="48"/>
      <c r="E365" s="48"/>
    </row>
  </sheetData>
  <mergeCells count="7">
    <mergeCell ref="B365:E365"/>
    <mergeCell ref="B6:B7"/>
    <mergeCell ref="C6:C7"/>
    <mergeCell ref="D6:D7"/>
    <mergeCell ref="E6:E7"/>
    <mergeCell ref="D363:D364"/>
    <mergeCell ref="E363:E3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099"/>
  <sheetViews>
    <sheetView tabSelected="1" workbookViewId="0">
      <selection activeCell="B2" sqref="B2"/>
    </sheetView>
  </sheetViews>
  <sheetFormatPr baseColWidth="10" defaultRowHeight="14.4" x14ac:dyDescent="0.3"/>
  <cols>
    <col min="2" max="2" width="38.88671875" bestFit="1" customWidth="1"/>
    <col min="3" max="3" width="19.21875" bestFit="1" customWidth="1"/>
    <col min="4" max="4" width="23.21875" style="7" customWidth="1"/>
    <col min="5" max="5" width="23.33203125" style="7" customWidth="1"/>
  </cols>
  <sheetData>
    <row r="1" spans="1:5" s="1" customFormat="1" ht="15.6" x14ac:dyDescent="0.3">
      <c r="A1" s="22" t="s">
        <v>80</v>
      </c>
      <c r="D1" s="7"/>
      <c r="E1" s="7"/>
    </row>
    <row r="2" spans="1:5" s="1" customFormat="1" x14ac:dyDescent="0.3">
      <c r="A2" s="23" t="s">
        <v>97</v>
      </c>
      <c r="D2" s="7"/>
      <c r="E2" s="7"/>
    </row>
    <row r="3" spans="1:5" s="1" customFormat="1" x14ac:dyDescent="0.3">
      <c r="A3" s="24" t="s">
        <v>84</v>
      </c>
      <c r="D3" s="7"/>
      <c r="E3" s="7"/>
    </row>
    <row r="4" spans="1:5" s="1" customFormat="1" x14ac:dyDescent="0.3">
      <c r="D4" s="7"/>
      <c r="E4" s="7"/>
    </row>
    <row r="5" spans="1:5" s="1" customFormat="1" ht="15" thickBot="1" x14ac:dyDescent="0.35">
      <c r="D5" s="7"/>
      <c r="E5" s="7"/>
    </row>
    <row r="6" spans="1:5" x14ac:dyDescent="0.3">
      <c r="B6" s="52" t="s">
        <v>98</v>
      </c>
      <c r="C6" s="52" t="s">
        <v>91</v>
      </c>
      <c r="D6" s="54" t="s">
        <v>92</v>
      </c>
      <c r="E6" s="54" t="s">
        <v>94</v>
      </c>
    </row>
    <row r="7" spans="1:5" ht="15" thickBot="1" x14ac:dyDescent="0.35">
      <c r="B7" s="56"/>
      <c r="C7" s="56"/>
      <c r="D7" s="57"/>
      <c r="E7" s="57"/>
    </row>
    <row r="8" spans="1:5" ht="15" thickBot="1" x14ac:dyDescent="0.35">
      <c r="B8" s="8" t="s">
        <v>11</v>
      </c>
      <c r="C8" s="9">
        <v>1402</v>
      </c>
      <c r="D8" s="27">
        <f>(C10+C20+C28+C38+C50+C61+C75+C87+C96+C110+C118)/C8</f>
        <v>0.30171184022824538</v>
      </c>
      <c r="E8" s="27">
        <f>(C10+C20+C28+C38+C50+C61+C75+C87+C96+C110+C118)/(C8-C14-C15-C22-C23-C32-C33-C40-C44-C45-C52-C55-C56-C63-C64-C69-C70-C77-C81-C82-C89-C91-C92-C98-C99-C104-C105-C112-C113-C120-C125-C126)</f>
        <v>0.37433628318584072</v>
      </c>
    </row>
    <row r="9" spans="1:5" x14ac:dyDescent="0.3">
      <c r="B9" s="10" t="s">
        <v>41</v>
      </c>
      <c r="C9" s="11">
        <v>57</v>
      </c>
      <c r="D9" s="36">
        <f>C10/C9</f>
        <v>0.31578947368421051</v>
      </c>
      <c r="E9" s="36">
        <f>C10/(C9-C14-C15)</f>
        <v>0.45</v>
      </c>
    </row>
    <row r="10" spans="1:5" x14ac:dyDescent="0.3">
      <c r="B10" s="25" t="s">
        <v>79</v>
      </c>
      <c r="C10" s="13">
        <v>18</v>
      </c>
      <c r="D10" s="28"/>
      <c r="E10" s="28"/>
    </row>
    <row r="11" spans="1:5" x14ac:dyDescent="0.3">
      <c r="B11" s="25" t="s">
        <v>1</v>
      </c>
      <c r="C11" s="13">
        <v>2</v>
      </c>
      <c r="D11" s="28"/>
      <c r="E11" s="28"/>
    </row>
    <row r="12" spans="1:5" x14ac:dyDescent="0.3">
      <c r="B12" s="26" t="s">
        <v>2</v>
      </c>
      <c r="C12" s="17">
        <v>2</v>
      </c>
      <c r="D12" s="28"/>
      <c r="E12" s="28"/>
    </row>
    <row r="13" spans="1:5" x14ac:dyDescent="0.3">
      <c r="B13" s="25" t="s">
        <v>6</v>
      </c>
      <c r="C13" s="13">
        <v>37</v>
      </c>
      <c r="D13" s="28"/>
      <c r="E13" s="28"/>
    </row>
    <row r="14" spans="1:5" x14ac:dyDescent="0.3">
      <c r="B14" s="26" t="s">
        <v>4</v>
      </c>
      <c r="C14" s="17">
        <v>4</v>
      </c>
      <c r="D14" s="28"/>
      <c r="E14" s="28"/>
    </row>
    <row r="15" spans="1:5" x14ac:dyDescent="0.3">
      <c r="B15" s="26" t="s">
        <v>3</v>
      </c>
      <c r="C15" s="17">
        <v>13</v>
      </c>
      <c r="D15" s="28"/>
      <c r="E15" s="28"/>
    </row>
    <row r="16" spans="1:5" x14ac:dyDescent="0.3">
      <c r="B16" s="26" t="s">
        <v>7</v>
      </c>
      <c r="C16" s="17">
        <v>2</v>
      </c>
      <c r="D16" s="28"/>
      <c r="E16" s="28"/>
    </row>
    <row r="17" spans="2:5" x14ac:dyDescent="0.3">
      <c r="B17" s="26" t="s">
        <v>2</v>
      </c>
      <c r="C17" s="17">
        <v>6</v>
      </c>
      <c r="D17" s="28"/>
      <c r="E17" s="28"/>
    </row>
    <row r="18" spans="2:5" x14ac:dyDescent="0.3">
      <c r="B18" s="26" t="s">
        <v>0</v>
      </c>
      <c r="C18" s="17">
        <v>12</v>
      </c>
      <c r="D18" s="28"/>
      <c r="E18" s="28"/>
    </row>
    <row r="19" spans="2:5" x14ac:dyDescent="0.3">
      <c r="B19" s="10" t="s">
        <v>43</v>
      </c>
      <c r="C19" s="11">
        <v>57</v>
      </c>
      <c r="D19" s="36">
        <f>C20/C19</f>
        <v>0.2982456140350877</v>
      </c>
      <c r="E19" s="36">
        <f>C20/(C19-C22-C23)</f>
        <v>0.35416666666666669</v>
      </c>
    </row>
    <row r="20" spans="2:5" x14ac:dyDescent="0.3">
      <c r="B20" s="25" t="s">
        <v>79</v>
      </c>
      <c r="C20" s="13">
        <v>17</v>
      </c>
      <c r="D20" s="28"/>
      <c r="E20" s="28"/>
    </row>
    <row r="21" spans="2:5" x14ac:dyDescent="0.3">
      <c r="B21" s="25" t="s">
        <v>1</v>
      </c>
      <c r="C21" s="13">
        <v>40</v>
      </c>
      <c r="D21" s="28"/>
      <c r="E21" s="28"/>
    </row>
    <row r="22" spans="2:5" x14ac:dyDescent="0.3">
      <c r="B22" s="26" t="s">
        <v>4</v>
      </c>
      <c r="C22" s="17">
        <v>3</v>
      </c>
      <c r="D22" s="28"/>
      <c r="E22" s="28"/>
    </row>
    <row r="23" spans="2:5" x14ac:dyDescent="0.3">
      <c r="B23" s="26" t="s">
        <v>3</v>
      </c>
      <c r="C23" s="17">
        <v>6</v>
      </c>
      <c r="D23" s="28"/>
      <c r="E23" s="28"/>
    </row>
    <row r="24" spans="2:5" x14ac:dyDescent="0.3">
      <c r="B24" s="26" t="s">
        <v>7</v>
      </c>
      <c r="C24" s="17">
        <v>7</v>
      </c>
      <c r="D24" s="28"/>
      <c r="E24" s="28"/>
    </row>
    <row r="25" spans="2:5" x14ac:dyDescent="0.3">
      <c r="B25" s="26" t="s">
        <v>2</v>
      </c>
      <c r="C25" s="17">
        <v>3</v>
      </c>
      <c r="D25" s="28"/>
      <c r="E25" s="28"/>
    </row>
    <row r="26" spans="2:5" x14ac:dyDescent="0.3">
      <c r="B26" s="26" t="s">
        <v>0</v>
      </c>
      <c r="C26" s="17">
        <v>21</v>
      </c>
      <c r="D26" s="28"/>
      <c r="E26" s="28"/>
    </row>
    <row r="27" spans="2:5" x14ac:dyDescent="0.3">
      <c r="B27" s="10" t="s">
        <v>44</v>
      </c>
      <c r="C27" s="11">
        <v>84</v>
      </c>
      <c r="D27" s="36">
        <f>C28/C27</f>
        <v>0.23809523809523808</v>
      </c>
      <c r="E27" s="36">
        <f>C28/(C27-C32-C33)</f>
        <v>0.3125</v>
      </c>
    </row>
    <row r="28" spans="2:5" x14ac:dyDescent="0.3">
      <c r="B28" s="25" t="s">
        <v>79</v>
      </c>
      <c r="C28" s="13">
        <v>20</v>
      </c>
      <c r="D28" s="28"/>
      <c r="E28" s="28"/>
    </row>
    <row r="29" spans="2:5" x14ac:dyDescent="0.3">
      <c r="B29" s="25" t="s">
        <v>1</v>
      </c>
      <c r="C29" s="13">
        <v>1</v>
      </c>
      <c r="D29" s="28"/>
      <c r="E29" s="28"/>
    </row>
    <row r="30" spans="2:5" x14ac:dyDescent="0.3">
      <c r="B30" s="26" t="s">
        <v>0</v>
      </c>
      <c r="C30" s="17">
        <v>1</v>
      </c>
      <c r="D30" s="28"/>
      <c r="E30" s="28"/>
    </row>
    <row r="31" spans="2:5" x14ac:dyDescent="0.3">
      <c r="B31" s="25" t="s">
        <v>6</v>
      </c>
      <c r="C31" s="13">
        <v>63</v>
      </c>
      <c r="D31" s="28"/>
      <c r="E31" s="28"/>
    </row>
    <row r="32" spans="2:5" x14ac:dyDescent="0.3">
      <c r="B32" s="26" t="s">
        <v>4</v>
      </c>
      <c r="C32" s="17">
        <v>3</v>
      </c>
      <c r="D32" s="28"/>
      <c r="E32" s="28"/>
    </row>
    <row r="33" spans="2:5" x14ac:dyDescent="0.3">
      <c r="B33" s="26" t="s">
        <v>3</v>
      </c>
      <c r="C33" s="17">
        <v>17</v>
      </c>
      <c r="D33" s="28"/>
      <c r="E33" s="28"/>
    </row>
    <row r="34" spans="2:5" x14ac:dyDescent="0.3">
      <c r="B34" s="26" t="s">
        <v>7</v>
      </c>
      <c r="C34" s="17">
        <v>31</v>
      </c>
      <c r="D34" s="28"/>
      <c r="E34" s="28"/>
    </row>
    <row r="35" spans="2:5" x14ac:dyDescent="0.3">
      <c r="B35" s="26" t="s">
        <v>2</v>
      </c>
      <c r="C35" s="17">
        <v>9</v>
      </c>
      <c r="D35" s="28"/>
      <c r="E35" s="28"/>
    </row>
    <row r="36" spans="2:5" x14ac:dyDescent="0.3">
      <c r="B36" s="26" t="s">
        <v>0</v>
      </c>
      <c r="C36" s="17">
        <v>3</v>
      </c>
      <c r="D36" s="28"/>
      <c r="E36" s="28"/>
    </row>
    <row r="37" spans="2:5" x14ac:dyDescent="0.3">
      <c r="B37" s="10" t="s">
        <v>45</v>
      </c>
      <c r="C37" s="11">
        <v>59</v>
      </c>
      <c r="D37" s="36">
        <f>C38/C37</f>
        <v>0.25423728813559321</v>
      </c>
      <c r="E37" s="36">
        <f>C38/(C37-C40-C44-C45)</f>
        <v>0.3125</v>
      </c>
    </row>
    <row r="38" spans="2:5" x14ac:dyDescent="0.3">
      <c r="B38" s="25" t="s">
        <v>79</v>
      </c>
      <c r="C38" s="13">
        <v>15</v>
      </c>
      <c r="D38" s="28"/>
      <c r="E38" s="28"/>
    </row>
    <row r="39" spans="2:5" x14ac:dyDescent="0.3">
      <c r="B39" s="25" t="s">
        <v>1</v>
      </c>
      <c r="C39" s="13">
        <v>15</v>
      </c>
      <c r="D39" s="28"/>
      <c r="E39" s="28"/>
    </row>
    <row r="40" spans="2:5" x14ac:dyDescent="0.3">
      <c r="B40" s="26" t="s">
        <v>3</v>
      </c>
      <c r="C40" s="17">
        <v>1</v>
      </c>
      <c r="D40" s="28"/>
      <c r="E40" s="28"/>
    </row>
    <row r="41" spans="2:5" x14ac:dyDescent="0.3">
      <c r="B41" s="26" t="s">
        <v>2</v>
      </c>
      <c r="C41" s="17">
        <v>13</v>
      </c>
      <c r="D41" s="28"/>
      <c r="E41" s="28"/>
    </row>
    <row r="42" spans="2:5" x14ac:dyDescent="0.3">
      <c r="B42" s="26" t="s">
        <v>0</v>
      </c>
      <c r="C42" s="17">
        <v>1</v>
      </c>
      <c r="D42" s="28"/>
      <c r="E42" s="28"/>
    </row>
    <row r="43" spans="2:5" x14ac:dyDescent="0.3">
      <c r="B43" s="25" t="s">
        <v>6</v>
      </c>
      <c r="C43" s="13">
        <v>29</v>
      </c>
      <c r="D43" s="28"/>
      <c r="E43" s="28"/>
    </row>
    <row r="44" spans="2:5" x14ac:dyDescent="0.3">
      <c r="B44" s="26" t="s">
        <v>4</v>
      </c>
      <c r="C44" s="17">
        <v>3</v>
      </c>
      <c r="D44" s="28"/>
      <c r="E44" s="28"/>
    </row>
    <row r="45" spans="2:5" x14ac:dyDescent="0.3">
      <c r="B45" s="26" t="s">
        <v>3</v>
      </c>
      <c r="C45" s="17">
        <v>7</v>
      </c>
      <c r="D45" s="28"/>
      <c r="E45" s="28"/>
    </row>
    <row r="46" spans="2:5" x14ac:dyDescent="0.3">
      <c r="B46" s="26" t="s">
        <v>7</v>
      </c>
      <c r="C46" s="17">
        <v>5</v>
      </c>
      <c r="D46" s="28"/>
      <c r="E46" s="28"/>
    </row>
    <row r="47" spans="2:5" x14ac:dyDescent="0.3">
      <c r="B47" s="26" t="s">
        <v>2</v>
      </c>
      <c r="C47" s="17">
        <v>4</v>
      </c>
      <c r="D47" s="28"/>
      <c r="E47" s="28"/>
    </row>
    <row r="48" spans="2:5" x14ac:dyDescent="0.3">
      <c r="B48" s="26" t="s">
        <v>0</v>
      </c>
      <c r="C48" s="17">
        <v>10</v>
      </c>
      <c r="D48" s="28"/>
      <c r="E48" s="28"/>
    </row>
    <row r="49" spans="2:5" x14ac:dyDescent="0.3">
      <c r="B49" s="10" t="s">
        <v>49</v>
      </c>
      <c r="C49" s="11">
        <v>66</v>
      </c>
      <c r="D49" s="36">
        <f>C50/C49</f>
        <v>0.22727272727272727</v>
      </c>
      <c r="E49" s="36">
        <f>C50/(C49-C52-C55-C56)</f>
        <v>0.32608695652173914</v>
      </c>
    </row>
    <row r="50" spans="2:5" x14ac:dyDescent="0.3">
      <c r="B50" s="25" t="s">
        <v>79</v>
      </c>
      <c r="C50" s="13">
        <v>15</v>
      </c>
      <c r="D50" s="28"/>
      <c r="E50" s="28"/>
    </row>
    <row r="51" spans="2:5" x14ac:dyDescent="0.3">
      <c r="B51" s="25" t="s">
        <v>1</v>
      </c>
      <c r="C51" s="13">
        <v>8</v>
      </c>
      <c r="D51" s="28"/>
      <c r="E51" s="28"/>
    </row>
    <row r="52" spans="2:5" x14ac:dyDescent="0.3">
      <c r="B52" s="26" t="s">
        <v>3</v>
      </c>
      <c r="C52" s="17">
        <v>1</v>
      </c>
      <c r="D52" s="28"/>
      <c r="E52" s="28"/>
    </row>
    <row r="53" spans="2:5" x14ac:dyDescent="0.3">
      <c r="B53" s="26" t="s">
        <v>2</v>
      </c>
      <c r="C53" s="17">
        <v>7</v>
      </c>
      <c r="D53" s="28"/>
      <c r="E53" s="28"/>
    </row>
    <row r="54" spans="2:5" x14ac:dyDescent="0.3">
      <c r="B54" s="25" t="s">
        <v>6</v>
      </c>
      <c r="C54" s="13">
        <v>43</v>
      </c>
      <c r="D54" s="28"/>
      <c r="E54" s="28"/>
    </row>
    <row r="55" spans="2:5" x14ac:dyDescent="0.3">
      <c r="B55" s="26" t="s">
        <v>4</v>
      </c>
      <c r="C55" s="17">
        <v>4</v>
      </c>
      <c r="D55" s="28"/>
      <c r="E55" s="28"/>
    </row>
    <row r="56" spans="2:5" x14ac:dyDescent="0.3">
      <c r="B56" s="26" t="s">
        <v>3</v>
      </c>
      <c r="C56" s="17">
        <v>15</v>
      </c>
      <c r="D56" s="28"/>
      <c r="E56" s="28"/>
    </row>
    <row r="57" spans="2:5" x14ac:dyDescent="0.3">
      <c r="B57" s="26" t="s">
        <v>7</v>
      </c>
      <c r="C57" s="17">
        <v>10</v>
      </c>
      <c r="D57" s="28"/>
      <c r="E57" s="28"/>
    </row>
    <row r="58" spans="2:5" x14ac:dyDescent="0.3">
      <c r="B58" s="26" t="s">
        <v>2</v>
      </c>
      <c r="C58" s="17">
        <v>5</v>
      </c>
      <c r="D58" s="28"/>
      <c r="E58" s="28"/>
    </row>
    <row r="59" spans="2:5" x14ac:dyDescent="0.3">
      <c r="B59" s="26" t="s">
        <v>0</v>
      </c>
      <c r="C59" s="17">
        <v>9</v>
      </c>
      <c r="D59" s="28"/>
      <c r="E59" s="28"/>
    </row>
    <row r="60" spans="2:5" x14ac:dyDescent="0.3">
      <c r="B60" s="10" t="s">
        <v>51</v>
      </c>
      <c r="C60" s="11">
        <v>54</v>
      </c>
      <c r="D60" s="36">
        <f>C61/C60</f>
        <v>0.29629629629629628</v>
      </c>
      <c r="E60" s="36">
        <f>C61/(C60-C63-C64-C69-C70)</f>
        <v>0.33333333333333331</v>
      </c>
    </row>
    <row r="61" spans="2:5" x14ac:dyDescent="0.3">
      <c r="B61" s="25" t="s">
        <v>79</v>
      </c>
      <c r="C61" s="13">
        <v>16</v>
      </c>
      <c r="D61" s="28"/>
      <c r="E61" s="28"/>
    </row>
    <row r="62" spans="2:5" x14ac:dyDescent="0.3">
      <c r="B62" s="25" t="s">
        <v>1</v>
      </c>
      <c r="C62" s="13">
        <v>7</v>
      </c>
      <c r="D62" s="28"/>
      <c r="E62" s="28"/>
    </row>
    <row r="63" spans="2:5" x14ac:dyDescent="0.3">
      <c r="B63" s="26" t="s">
        <v>4</v>
      </c>
      <c r="C63" s="17">
        <v>1</v>
      </c>
      <c r="D63" s="28"/>
      <c r="E63" s="28"/>
    </row>
    <row r="64" spans="2:5" x14ac:dyDescent="0.3">
      <c r="B64" s="26" t="s">
        <v>3</v>
      </c>
      <c r="C64" s="17">
        <v>2</v>
      </c>
      <c r="D64" s="28"/>
      <c r="E64" s="28"/>
    </row>
    <row r="65" spans="2:5" x14ac:dyDescent="0.3">
      <c r="B65" s="26" t="s">
        <v>7</v>
      </c>
      <c r="C65" s="17">
        <v>1</v>
      </c>
      <c r="D65" s="28"/>
      <c r="E65" s="28"/>
    </row>
    <row r="66" spans="2:5" x14ac:dyDescent="0.3">
      <c r="B66" s="26" t="s">
        <v>2</v>
      </c>
      <c r="C66" s="17">
        <v>1</v>
      </c>
      <c r="D66" s="28"/>
      <c r="E66" s="28"/>
    </row>
    <row r="67" spans="2:5" x14ac:dyDescent="0.3">
      <c r="B67" s="26" t="s">
        <v>0</v>
      </c>
      <c r="C67" s="17">
        <v>2</v>
      </c>
      <c r="D67" s="28"/>
      <c r="E67" s="28"/>
    </row>
    <row r="68" spans="2:5" x14ac:dyDescent="0.3">
      <c r="B68" s="25" t="s">
        <v>6</v>
      </c>
      <c r="C68" s="13">
        <v>31</v>
      </c>
      <c r="D68" s="28"/>
      <c r="E68" s="28"/>
    </row>
    <row r="69" spans="2:5" x14ac:dyDescent="0.3">
      <c r="B69" s="26" t="s">
        <v>4</v>
      </c>
      <c r="C69" s="17">
        <v>2</v>
      </c>
      <c r="D69" s="28"/>
      <c r="E69" s="28"/>
    </row>
    <row r="70" spans="2:5" x14ac:dyDescent="0.3">
      <c r="B70" s="26" t="s">
        <v>3</v>
      </c>
      <c r="C70" s="17">
        <v>1</v>
      </c>
      <c r="D70" s="28"/>
      <c r="E70" s="28"/>
    </row>
    <row r="71" spans="2:5" x14ac:dyDescent="0.3">
      <c r="B71" s="26" t="s">
        <v>7</v>
      </c>
      <c r="C71" s="17">
        <v>12</v>
      </c>
      <c r="D71" s="28"/>
      <c r="E71" s="28"/>
    </row>
    <row r="72" spans="2:5" x14ac:dyDescent="0.3">
      <c r="B72" s="26" t="s">
        <v>2</v>
      </c>
      <c r="C72" s="17">
        <v>1</v>
      </c>
      <c r="D72" s="28"/>
      <c r="E72" s="28"/>
    </row>
    <row r="73" spans="2:5" x14ac:dyDescent="0.3">
      <c r="B73" s="26" t="s">
        <v>0</v>
      </c>
      <c r="C73" s="17">
        <v>15</v>
      </c>
      <c r="D73" s="28"/>
      <c r="E73" s="28"/>
    </row>
    <row r="74" spans="2:5" x14ac:dyDescent="0.3">
      <c r="B74" s="10" t="s">
        <v>50</v>
      </c>
      <c r="C74" s="11">
        <v>64</v>
      </c>
      <c r="D74" s="36">
        <f>C75/C74</f>
        <v>0.140625</v>
      </c>
      <c r="E74" s="36">
        <f>C75/(C74-C77-C81-C82)</f>
        <v>0.17307692307692307</v>
      </c>
    </row>
    <row r="75" spans="2:5" x14ac:dyDescent="0.3">
      <c r="B75" s="25" t="s">
        <v>79</v>
      </c>
      <c r="C75" s="13">
        <v>9</v>
      </c>
      <c r="D75" s="28"/>
      <c r="E75" s="28"/>
    </row>
    <row r="76" spans="2:5" x14ac:dyDescent="0.3">
      <c r="B76" s="25" t="s">
        <v>1</v>
      </c>
      <c r="C76" s="13">
        <v>3</v>
      </c>
      <c r="D76" s="28"/>
      <c r="E76" s="28"/>
    </row>
    <row r="77" spans="2:5" x14ac:dyDescent="0.3">
      <c r="B77" s="26" t="s">
        <v>3</v>
      </c>
      <c r="C77" s="17">
        <v>1</v>
      </c>
      <c r="D77" s="28"/>
      <c r="E77" s="28"/>
    </row>
    <row r="78" spans="2:5" x14ac:dyDescent="0.3">
      <c r="B78" s="26" t="s">
        <v>7</v>
      </c>
      <c r="C78" s="17">
        <v>1</v>
      </c>
      <c r="D78" s="28"/>
      <c r="E78" s="28"/>
    </row>
    <row r="79" spans="2:5" x14ac:dyDescent="0.3">
      <c r="B79" s="26" t="s">
        <v>2</v>
      </c>
      <c r="C79" s="17">
        <v>1</v>
      </c>
      <c r="D79" s="28"/>
      <c r="E79" s="28"/>
    </row>
    <row r="80" spans="2:5" x14ac:dyDescent="0.3">
      <c r="B80" s="25" t="s">
        <v>6</v>
      </c>
      <c r="C80" s="13">
        <v>52</v>
      </c>
      <c r="D80" s="28"/>
      <c r="E80" s="28"/>
    </row>
    <row r="81" spans="2:5" x14ac:dyDescent="0.3">
      <c r="B81" s="26" t="s">
        <v>4</v>
      </c>
      <c r="C81" s="17">
        <v>1</v>
      </c>
      <c r="D81" s="28"/>
      <c r="E81" s="28"/>
    </row>
    <row r="82" spans="2:5" x14ac:dyDescent="0.3">
      <c r="B82" s="26" t="s">
        <v>3</v>
      </c>
      <c r="C82" s="17">
        <v>10</v>
      </c>
      <c r="D82" s="28"/>
      <c r="E82" s="28"/>
    </row>
    <row r="83" spans="2:5" x14ac:dyDescent="0.3">
      <c r="B83" s="26" t="s">
        <v>7</v>
      </c>
      <c r="C83" s="17">
        <v>30</v>
      </c>
      <c r="D83" s="28"/>
      <c r="E83" s="28"/>
    </row>
    <row r="84" spans="2:5" x14ac:dyDescent="0.3">
      <c r="B84" s="26" t="s">
        <v>2</v>
      </c>
      <c r="C84" s="17">
        <v>5</v>
      </c>
      <c r="D84" s="28"/>
      <c r="E84" s="28"/>
    </row>
    <row r="85" spans="2:5" x14ac:dyDescent="0.3">
      <c r="B85" s="26" t="s">
        <v>0</v>
      </c>
      <c r="C85" s="17">
        <v>6</v>
      </c>
      <c r="D85" s="28"/>
      <c r="E85" s="28"/>
    </row>
    <row r="86" spans="2:5" x14ac:dyDescent="0.3">
      <c r="B86" s="10" t="s">
        <v>62</v>
      </c>
      <c r="C86" s="11">
        <v>53</v>
      </c>
      <c r="D86" s="36">
        <f>C87/C86</f>
        <v>0.75471698113207553</v>
      </c>
      <c r="E86" s="36">
        <f>C87/(C86-C89-C91-C92)</f>
        <v>0.85106382978723405</v>
      </c>
    </row>
    <row r="87" spans="2:5" x14ac:dyDescent="0.3">
      <c r="B87" s="25" t="s">
        <v>79</v>
      </c>
      <c r="C87" s="13">
        <v>40</v>
      </c>
      <c r="D87" s="28"/>
      <c r="E87" s="28"/>
    </row>
    <row r="88" spans="2:5" x14ac:dyDescent="0.3">
      <c r="B88" s="25" t="s">
        <v>1</v>
      </c>
      <c r="C88" s="13">
        <v>2</v>
      </c>
      <c r="D88" s="28"/>
      <c r="E88" s="28"/>
    </row>
    <row r="89" spans="2:5" x14ac:dyDescent="0.3">
      <c r="B89" s="26" t="s">
        <v>3</v>
      </c>
      <c r="C89" s="17">
        <v>2</v>
      </c>
      <c r="D89" s="28"/>
      <c r="E89" s="28"/>
    </row>
    <row r="90" spans="2:5" x14ac:dyDescent="0.3">
      <c r="B90" s="25" t="s">
        <v>6</v>
      </c>
      <c r="C90" s="13">
        <v>11</v>
      </c>
      <c r="D90" s="28"/>
      <c r="E90" s="28"/>
    </row>
    <row r="91" spans="2:5" x14ac:dyDescent="0.3">
      <c r="B91" s="26" t="s">
        <v>4</v>
      </c>
      <c r="C91" s="17">
        <v>2</v>
      </c>
      <c r="D91" s="28"/>
      <c r="E91" s="28"/>
    </row>
    <row r="92" spans="2:5" x14ac:dyDescent="0.3">
      <c r="B92" s="26" t="s">
        <v>3</v>
      </c>
      <c r="C92" s="17">
        <v>2</v>
      </c>
      <c r="D92" s="28"/>
      <c r="E92" s="28"/>
    </row>
    <row r="93" spans="2:5" x14ac:dyDescent="0.3">
      <c r="B93" s="26" t="s">
        <v>2</v>
      </c>
      <c r="C93" s="17">
        <v>5</v>
      </c>
      <c r="D93" s="28"/>
      <c r="E93" s="28"/>
    </row>
    <row r="94" spans="2:5" x14ac:dyDescent="0.3">
      <c r="B94" s="26" t="s">
        <v>0</v>
      </c>
      <c r="C94" s="17">
        <v>2</v>
      </c>
      <c r="D94" s="28"/>
      <c r="E94" s="28"/>
    </row>
    <row r="95" spans="2:5" x14ac:dyDescent="0.3">
      <c r="B95" s="10" t="s">
        <v>53</v>
      </c>
      <c r="C95" s="11">
        <v>756</v>
      </c>
      <c r="D95" s="36">
        <f>C96/C95</f>
        <v>0.31878306878306878</v>
      </c>
      <c r="E95" s="36">
        <f>C96/(C95-C98-C99-C104-C105)</f>
        <v>0.38996763754045305</v>
      </c>
    </row>
    <row r="96" spans="2:5" x14ac:dyDescent="0.3">
      <c r="B96" s="25" t="s">
        <v>79</v>
      </c>
      <c r="C96" s="13">
        <v>241</v>
      </c>
      <c r="D96" s="28"/>
      <c r="E96" s="28"/>
    </row>
    <row r="97" spans="2:5" x14ac:dyDescent="0.3">
      <c r="B97" s="25" t="s">
        <v>1</v>
      </c>
      <c r="C97" s="13">
        <v>106</v>
      </c>
      <c r="D97" s="28"/>
      <c r="E97" s="28"/>
    </row>
    <row r="98" spans="2:5" x14ac:dyDescent="0.3">
      <c r="B98" s="26" t="s">
        <v>4</v>
      </c>
      <c r="C98" s="17">
        <v>2</v>
      </c>
      <c r="D98" s="28"/>
      <c r="E98" s="28"/>
    </row>
    <row r="99" spans="2:5" x14ac:dyDescent="0.3">
      <c r="B99" s="26" t="s">
        <v>3</v>
      </c>
      <c r="C99" s="17">
        <v>20</v>
      </c>
      <c r="D99" s="28"/>
      <c r="E99" s="28"/>
    </row>
    <row r="100" spans="2:5" x14ac:dyDescent="0.3">
      <c r="B100" s="26" t="s">
        <v>7</v>
      </c>
      <c r="C100" s="17">
        <v>3</v>
      </c>
      <c r="D100" s="28"/>
      <c r="E100" s="28"/>
    </row>
    <row r="101" spans="2:5" x14ac:dyDescent="0.3">
      <c r="B101" s="26" t="s">
        <v>2</v>
      </c>
      <c r="C101" s="17">
        <v>71</v>
      </c>
      <c r="D101" s="28"/>
      <c r="E101" s="28"/>
    </row>
    <row r="102" spans="2:5" x14ac:dyDescent="0.3">
      <c r="B102" s="26" t="s">
        <v>0</v>
      </c>
      <c r="C102" s="17">
        <v>10</v>
      </c>
      <c r="D102" s="28"/>
      <c r="E102" s="28"/>
    </row>
    <row r="103" spans="2:5" x14ac:dyDescent="0.3">
      <c r="B103" s="25" t="s">
        <v>6</v>
      </c>
      <c r="C103" s="13">
        <v>409</v>
      </c>
      <c r="D103" s="28"/>
      <c r="E103" s="28"/>
    </row>
    <row r="104" spans="2:5" x14ac:dyDescent="0.3">
      <c r="B104" s="26" t="s">
        <v>4</v>
      </c>
      <c r="C104" s="17">
        <v>24</v>
      </c>
      <c r="D104" s="28"/>
      <c r="E104" s="28"/>
    </row>
    <row r="105" spans="2:5" x14ac:dyDescent="0.3">
      <c r="B105" s="26" t="s">
        <v>3</v>
      </c>
      <c r="C105" s="17">
        <v>92</v>
      </c>
      <c r="D105" s="28"/>
      <c r="E105" s="28"/>
    </row>
    <row r="106" spans="2:5" x14ac:dyDescent="0.3">
      <c r="B106" s="26" t="s">
        <v>7</v>
      </c>
      <c r="C106" s="17">
        <v>113</v>
      </c>
      <c r="D106" s="28"/>
      <c r="E106" s="28"/>
    </row>
    <row r="107" spans="2:5" x14ac:dyDescent="0.3">
      <c r="B107" s="26" t="s">
        <v>2</v>
      </c>
      <c r="C107" s="17">
        <v>40</v>
      </c>
      <c r="D107" s="28"/>
      <c r="E107" s="28"/>
    </row>
    <row r="108" spans="2:5" x14ac:dyDescent="0.3">
      <c r="B108" s="26" t="s">
        <v>0</v>
      </c>
      <c r="C108" s="17">
        <v>140</v>
      </c>
      <c r="D108" s="28"/>
      <c r="E108" s="28"/>
    </row>
    <row r="109" spans="2:5" x14ac:dyDescent="0.3">
      <c r="B109" s="10" t="s">
        <v>65</v>
      </c>
      <c r="C109" s="11">
        <v>51</v>
      </c>
      <c r="D109" s="36">
        <f>C110/C109</f>
        <v>0.21568627450980393</v>
      </c>
      <c r="E109" s="36">
        <f>C110/(C109-C113-C112)</f>
        <v>0.26829268292682928</v>
      </c>
    </row>
    <row r="110" spans="2:5" x14ac:dyDescent="0.3">
      <c r="B110" s="25" t="s">
        <v>79</v>
      </c>
      <c r="C110" s="13">
        <v>11</v>
      </c>
      <c r="D110" s="28"/>
      <c r="E110" s="28"/>
    </row>
    <row r="111" spans="2:5" x14ac:dyDescent="0.3">
      <c r="B111" s="25" t="s">
        <v>1</v>
      </c>
      <c r="C111" s="13">
        <v>40</v>
      </c>
      <c r="D111" s="28"/>
      <c r="E111" s="28"/>
    </row>
    <row r="112" spans="2:5" x14ac:dyDescent="0.3">
      <c r="B112" s="26" t="s">
        <v>4</v>
      </c>
      <c r="C112" s="17">
        <v>4</v>
      </c>
      <c r="D112" s="28"/>
      <c r="E112" s="28"/>
    </row>
    <row r="113" spans="2:5" x14ac:dyDescent="0.3">
      <c r="B113" s="26" t="s">
        <v>3</v>
      </c>
      <c r="C113" s="17">
        <v>6</v>
      </c>
      <c r="D113" s="28"/>
      <c r="E113" s="28"/>
    </row>
    <row r="114" spans="2:5" x14ac:dyDescent="0.3">
      <c r="B114" s="26" t="s">
        <v>7</v>
      </c>
      <c r="C114" s="17">
        <v>12</v>
      </c>
      <c r="D114" s="28"/>
      <c r="E114" s="28"/>
    </row>
    <row r="115" spans="2:5" x14ac:dyDescent="0.3">
      <c r="B115" s="26" t="s">
        <v>2</v>
      </c>
      <c r="C115" s="17">
        <v>1</v>
      </c>
      <c r="D115" s="28"/>
      <c r="E115" s="28"/>
    </row>
    <row r="116" spans="2:5" x14ac:dyDescent="0.3">
      <c r="B116" s="26" t="s">
        <v>0</v>
      </c>
      <c r="C116" s="17">
        <v>17</v>
      </c>
      <c r="D116" s="28"/>
      <c r="E116" s="28"/>
    </row>
    <row r="117" spans="2:5" x14ac:dyDescent="0.3">
      <c r="B117" s="10" t="s">
        <v>76</v>
      </c>
      <c r="C117" s="11">
        <v>101</v>
      </c>
      <c r="D117" s="36">
        <f>C118/C117</f>
        <v>0.20792079207920791</v>
      </c>
      <c r="E117" s="36">
        <f>C118/(C117-C120-C125-C126)</f>
        <v>0.26923076923076922</v>
      </c>
    </row>
    <row r="118" spans="2:5" x14ac:dyDescent="0.3">
      <c r="B118" s="25" t="s">
        <v>79</v>
      </c>
      <c r="C118" s="13">
        <v>21</v>
      </c>
      <c r="D118" s="28"/>
      <c r="E118" s="28"/>
    </row>
    <row r="119" spans="2:5" x14ac:dyDescent="0.3">
      <c r="B119" s="25" t="s">
        <v>1</v>
      </c>
      <c r="C119" s="13">
        <v>24</v>
      </c>
      <c r="D119" s="28"/>
      <c r="E119" s="28"/>
    </row>
    <row r="120" spans="2:5" x14ac:dyDescent="0.3">
      <c r="B120" s="26" t="s">
        <v>3</v>
      </c>
      <c r="C120" s="17">
        <v>5</v>
      </c>
      <c r="D120" s="28"/>
      <c r="E120" s="28"/>
    </row>
    <row r="121" spans="2:5" x14ac:dyDescent="0.3">
      <c r="B121" s="26" t="s">
        <v>7</v>
      </c>
      <c r="C121" s="17">
        <v>1</v>
      </c>
      <c r="D121" s="28"/>
      <c r="E121" s="28"/>
    </row>
    <row r="122" spans="2:5" x14ac:dyDescent="0.3">
      <c r="B122" s="26" t="s">
        <v>2</v>
      </c>
      <c r="C122" s="17">
        <v>13</v>
      </c>
      <c r="D122" s="28"/>
      <c r="E122" s="28"/>
    </row>
    <row r="123" spans="2:5" x14ac:dyDescent="0.3">
      <c r="B123" s="26" t="s">
        <v>0</v>
      </c>
      <c r="C123" s="17">
        <v>5</v>
      </c>
      <c r="D123" s="28"/>
      <c r="E123" s="28"/>
    </row>
    <row r="124" spans="2:5" x14ac:dyDescent="0.3">
      <c r="B124" s="25" t="s">
        <v>6</v>
      </c>
      <c r="C124" s="13">
        <v>56</v>
      </c>
      <c r="D124" s="28"/>
      <c r="E124" s="28"/>
    </row>
    <row r="125" spans="2:5" x14ac:dyDescent="0.3">
      <c r="B125" s="26" t="s">
        <v>4</v>
      </c>
      <c r="C125" s="17">
        <v>4</v>
      </c>
      <c r="D125" s="28"/>
      <c r="E125" s="28"/>
    </row>
    <row r="126" spans="2:5" x14ac:dyDescent="0.3">
      <c r="B126" s="26" t="s">
        <v>3</v>
      </c>
      <c r="C126" s="17">
        <v>14</v>
      </c>
      <c r="D126" s="28"/>
      <c r="E126" s="28"/>
    </row>
    <row r="127" spans="2:5" x14ac:dyDescent="0.3">
      <c r="B127" s="26" t="s">
        <v>7</v>
      </c>
      <c r="C127" s="17">
        <v>8</v>
      </c>
      <c r="D127" s="28"/>
      <c r="E127" s="28"/>
    </row>
    <row r="128" spans="2:5" x14ac:dyDescent="0.3">
      <c r="B128" s="26" t="s">
        <v>2</v>
      </c>
      <c r="C128" s="17">
        <v>5</v>
      </c>
      <c r="D128" s="28"/>
      <c r="E128" s="28"/>
    </row>
    <row r="129" spans="2:5" ht="15" thickBot="1" x14ac:dyDescent="0.35">
      <c r="B129" s="26" t="s">
        <v>0</v>
      </c>
      <c r="C129" s="17">
        <v>25</v>
      </c>
      <c r="D129" s="28"/>
      <c r="E129" s="28"/>
    </row>
    <row r="130" spans="2:5" ht="15" thickBot="1" x14ac:dyDescent="0.35">
      <c r="B130" s="8" t="s">
        <v>9</v>
      </c>
      <c r="C130" s="9">
        <v>11420</v>
      </c>
      <c r="D130" s="27">
        <f>(C132+C143+C153+C165+C178+C191+C204+C216+C227+C237+C247+C257+C269+C282+C293+C306+C316+C328+C339+C347+C360+C368+C378)/C130</f>
        <v>0.52837127845884413</v>
      </c>
      <c r="E130" s="27">
        <f>(C132+C143+C153+C165+C178+C191+C204+C216+C227+C237+C247+C257+C269+C282+C293+C306+C316+C328+C339+C347+C360+C368+C378)/(C130-C134-C137-C138-C147-C148-C155-C159-C160-C167-C168-C172-C173-C180-C181-C185-C186-C193-C194-C198-C199-C206-C210-C211-C218-C221-C222-C229-C231-C232-C239-C242-C243-C251-C252-C259-C263-C264-C271-C272-C276-C277-C284-C287-C288-C295-C296-C300-C301-C308-C310-C311-C318-C322-C323-C330-C333-C334-C341-C342-C349-C350-C354-C355-C362-C363-C370-C373-C374-C380-C381)</f>
        <v>0.64136904761904767</v>
      </c>
    </row>
    <row r="131" spans="2:5" x14ac:dyDescent="0.3">
      <c r="B131" s="10" t="s">
        <v>43</v>
      </c>
      <c r="C131" s="11">
        <v>183</v>
      </c>
      <c r="D131" s="36">
        <f>C132/C131</f>
        <v>0.33333333333333331</v>
      </c>
      <c r="E131" s="36">
        <f>C132/(C131-C134-C137-C138)</f>
        <v>0.45522388059701491</v>
      </c>
    </row>
    <row r="132" spans="2:5" x14ac:dyDescent="0.3">
      <c r="B132" s="25" t="s">
        <v>79</v>
      </c>
      <c r="C132" s="13">
        <v>61</v>
      </c>
      <c r="D132" s="28"/>
      <c r="E132" s="28"/>
    </row>
    <row r="133" spans="2:5" x14ac:dyDescent="0.3">
      <c r="B133" s="25" t="s">
        <v>1</v>
      </c>
      <c r="C133" s="13">
        <v>4</v>
      </c>
      <c r="D133" s="28"/>
      <c r="E133" s="28"/>
    </row>
    <row r="134" spans="2:5" x14ac:dyDescent="0.3">
      <c r="B134" s="26" t="s">
        <v>3</v>
      </c>
      <c r="C134" s="17">
        <v>1</v>
      </c>
      <c r="D134" s="28"/>
      <c r="E134" s="28"/>
    </row>
    <row r="135" spans="2:5" x14ac:dyDescent="0.3">
      <c r="B135" s="26" t="s">
        <v>0</v>
      </c>
      <c r="C135" s="17">
        <v>3</v>
      </c>
      <c r="D135" s="28"/>
      <c r="E135" s="28"/>
    </row>
    <row r="136" spans="2:5" x14ac:dyDescent="0.3">
      <c r="B136" s="25" t="s">
        <v>6</v>
      </c>
      <c r="C136" s="13">
        <v>118</v>
      </c>
      <c r="D136" s="28"/>
      <c r="E136" s="28"/>
    </row>
    <row r="137" spans="2:5" x14ac:dyDescent="0.3">
      <c r="B137" s="26" t="s">
        <v>4</v>
      </c>
      <c r="C137" s="17">
        <v>13</v>
      </c>
      <c r="D137" s="28"/>
      <c r="E137" s="28"/>
    </row>
    <row r="138" spans="2:5" x14ac:dyDescent="0.3">
      <c r="B138" s="26" t="s">
        <v>3</v>
      </c>
      <c r="C138" s="17">
        <v>35</v>
      </c>
      <c r="D138" s="28"/>
      <c r="E138" s="28"/>
    </row>
    <row r="139" spans="2:5" x14ac:dyDescent="0.3">
      <c r="B139" s="26" t="s">
        <v>7</v>
      </c>
      <c r="C139" s="17">
        <v>45</v>
      </c>
      <c r="D139" s="28"/>
      <c r="E139" s="28"/>
    </row>
    <row r="140" spans="2:5" x14ac:dyDescent="0.3">
      <c r="B140" s="26" t="s">
        <v>2</v>
      </c>
      <c r="C140" s="17">
        <v>10</v>
      </c>
      <c r="D140" s="28"/>
      <c r="E140" s="28"/>
    </row>
    <row r="141" spans="2:5" x14ac:dyDescent="0.3">
      <c r="B141" s="26" t="s">
        <v>0</v>
      </c>
      <c r="C141" s="17">
        <v>15</v>
      </c>
      <c r="D141" s="28"/>
      <c r="E141" s="28"/>
    </row>
    <row r="142" spans="2:5" x14ac:dyDescent="0.3">
      <c r="B142" s="10" t="s">
        <v>52</v>
      </c>
      <c r="C142" s="11">
        <v>116</v>
      </c>
      <c r="D142" s="36">
        <f>C143/C142</f>
        <v>0.50862068965517238</v>
      </c>
      <c r="E142" s="36">
        <f>C143/(C142-C147-C148)</f>
        <v>0.64130434782608692</v>
      </c>
    </row>
    <row r="143" spans="2:5" x14ac:dyDescent="0.3">
      <c r="B143" s="25" t="s">
        <v>79</v>
      </c>
      <c r="C143" s="13">
        <v>59</v>
      </c>
      <c r="D143" s="28"/>
      <c r="E143" s="28"/>
    </row>
    <row r="144" spans="2:5" x14ac:dyDescent="0.3">
      <c r="B144" s="25" t="s">
        <v>1</v>
      </c>
      <c r="C144" s="13">
        <v>3</v>
      </c>
      <c r="D144" s="28"/>
      <c r="E144" s="28"/>
    </row>
    <row r="145" spans="2:5" x14ac:dyDescent="0.3">
      <c r="B145" s="26" t="s">
        <v>0</v>
      </c>
      <c r="C145" s="17">
        <v>3</v>
      </c>
      <c r="D145" s="28"/>
      <c r="E145" s="28"/>
    </row>
    <row r="146" spans="2:5" x14ac:dyDescent="0.3">
      <c r="B146" s="25" t="s">
        <v>6</v>
      </c>
      <c r="C146" s="13">
        <v>54</v>
      </c>
      <c r="D146" s="28"/>
      <c r="E146" s="28"/>
    </row>
    <row r="147" spans="2:5" x14ac:dyDescent="0.3">
      <c r="B147" s="26" t="s">
        <v>4</v>
      </c>
      <c r="C147" s="17">
        <v>10</v>
      </c>
      <c r="D147" s="28"/>
      <c r="E147" s="28"/>
    </row>
    <row r="148" spans="2:5" x14ac:dyDescent="0.3">
      <c r="B148" s="26" t="s">
        <v>3</v>
      </c>
      <c r="C148" s="17">
        <v>14</v>
      </c>
      <c r="D148" s="28"/>
      <c r="E148" s="28"/>
    </row>
    <row r="149" spans="2:5" x14ac:dyDescent="0.3">
      <c r="B149" s="26" t="s">
        <v>7</v>
      </c>
      <c r="C149" s="17">
        <v>20</v>
      </c>
      <c r="D149" s="28"/>
      <c r="E149" s="28"/>
    </row>
    <row r="150" spans="2:5" x14ac:dyDescent="0.3">
      <c r="B150" s="26" t="s">
        <v>2</v>
      </c>
      <c r="C150" s="17">
        <v>6</v>
      </c>
      <c r="D150" s="28"/>
      <c r="E150" s="28"/>
    </row>
    <row r="151" spans="2:5" x14ac:dyDescent="0.3">
      <c r="B151" s="26" t="s">
        <v>0</v>
      </c>
      <c r="C151" s="17">
        <v>4</v>
      </c>
      <c r="D151" s="28"/>
      <c r="E151" s="28"/>
    </row>
    <row r="152" spans="2:5" x14ac:dyDescent="0.3">
      <c r="B152" s="10" t="s">
        <v>44</v>
      </c>
      <c r="C152" s="11">
        <v>560</v>
      </c>
      <c r="D152" s="36">
        <f>C153/C152</f>
        <v>0.56428571428571428</v>
      </c>
      <c r="E152" s="36">
        <f>C153/(C152-C155-C159-C160)</f>
        <v>0.65970772442588721</v>
      </c>
    </row>
    <row r="153" spans="2:5" x14ac:dyDescent="0.3">
      <c r="B153" s="25" t="s">
        <v>79</v>
      </c>
      <c r="C153" s="13">
        <v>316</v>
      </c>
      <c r="D153" s="28"/>
      <c r="E153" s="28"/>
    </row>
    <row r="154" spans="2:5" x14ac:dyDescent="0.3">
      <c r="B154" s="25" t="s">
        <v>1</v>
      </c>
      <c r="C154" s="13">
        <v>6</v>
      </c>
      <c r="D154" s="28"/>
      <c r="E154" s="28"/>
    </row>
    <row r="155" spans="2:5" x14ac:dyDescent="0.3">
      <c r="B155" s="26" t="s">
        <v>3</v>
      </c>
      <c r="C155" s="17">
        <v>1</v>
      </c>
      <c r="D155" s="28"/>
      <c r="E155" s="28"/>
    </row>
    <row r="156" spans="2:5" x14ac:dyDescent="0.3">
      <c r="B156" s="26" t="s">
        <v>2</v>
      </c>
      <c r="C156" s="17">
        <v>3</v>
      </c>
      <c r="D156" s="28"/>
      <c r="E156" s="28"/>
    </row>
    <row r="157" spans="2:5" x14ac:dyDescent="0.3">
      <c r="B157" s="26" t="s">
        <v>0</v>
      </c>
      <c r="C157" s="17">
        <v>2</v>
      </c>
      <c r="D157" s="28"/>
      <c r="E157" s="28"/>
    </row>
    <row r="158" spans="2:5" x14ac:dyDescent="0.3">
      <c r="B158" s="25" t="s">
        <v>6</v>
      </c>
      <c r="C158" s="13">
        <v>238</v>
      </c>
      <c r="D158" s="28"/>
      <c r="E158" s="28"/>
    </row>
    <row r="159" spans="2:5" x14ac:dyDescent="0.3">
      <c r="B159" s="26" t="s">
        <v>4</v>
      </c>
      <c r="C159" s="17">
        <v>20</v>
      </c>
      <c r="D159" s="28"/>
      <c r="E159" s="28"/>
    </row>
    <row r="160" spans="2:5" x14ac:dyDescent="0.3">
      <c r="B160" s="26" t="s">
        <v>3</v>
      </c>
      <c r="C160" s="17">
        <v>60</v>
      </c>
      <c r="D160" s="28"/>
      <c r="E160" s="28"/>
    </row>
    <row r="161" spans="2:5" x14ac:dyDescent="0.3">
      <c r="B161" s="26" t="s">
        <v>7</v>
      </c>
      <c r="C161" s="17">
        <v>103</v>
      </c>
      <c r="D161" s="28"/>
      <c r="E161" s="28"/>
    </row>
    <row r="162" spans="2:5" x14ac:dyDescent="0.3">
      <c r="B162" s="26" t="s">
        <v>2</v>
      </c>
      <c r="C162" s="17">
        <v>42</v>
      </c>
      <c r="D162" s="28"/>
      <c r="E162" s="28"/>
    </row>
    <row r="163" spans="2:5" x14ac:dyDescent="0.3">
      <c r="B163" s="26" t="s">
        <v>0</v>
      </c>
      <c r="C163" s="17">
        <v>13</v>
      </c>
      <c r="D163" s="28"/>
      <c r="E163" s="28"/>
    </row>
    <row r="164" spans="2:5" x14ac:dyDescent="0.3">
      <c r="B164" s="10" t="s">
        <v>46</v>
      </c>
      <c r="C164" s="11">
        <v>4929</v>
      </c>
      <c r="D164" s="36">
        <f>C165/C164</f>
        <v>0.59423818218705615</v>
      </c>
      <c r="E164" s="36">
        <f>C165/(C164-C167-C168-C172-C173)</f>
        <v>0.70425583072854048</v>
      </c>
    </row>
    <row r="165" spans="2:5" x14ac:dyDescent="0.3">
      <c r="B165" s="25" t="s">
        <v>79</v>
      </c>
      <c r="C165" s="13">
        <v>2929</v>
      </c>
      <c r="D165" s="28"/>
      <c r="E165" s="28"/>
    </row>
    <row r="166" spans="2:5" x14ac:dyDescent="0.3">
      <c r="B166" s="25" t="s">
        <v>1</v>
      </c>
      <c r="C166" s="13">
        <v>127</v>
      </c>
      <c r="D166" s="28"/>
      <c r="E166" s="28"/>
    </row>
    <row r="167" spans="2:5" x14ac:dyDescent="0.3">
      <c r="B167" s="26" t="s">
        <v>4</v>
      </c>
      <c r="C167" s="17">
        <v>29</v>
      </c>
      <c r="D167" s="28"/>
      <c r="E167" s="28"/>
    </row>
    <row r="168" spans="2:5" x14ac:dyDescent="0.3">
      <c r="B168" s="26" t="s">
        <v>3</v>
      </c>
      <c r="C168" s="17">
        <v>18</v>
      </c>
      <c r="D168" s="28"/>
      <c r="E168" s="28"/>
    </row>
    <row r="169" spans="2:5" x14ac:dyDescent="0.3">
      <c r="B169" s="26" t="s">
        <v>2</v>
      </c>
      <c r="C169" s="17">
        <v>27</v>
      </c>
      <c r="D169" s="28"/>
      <c r="E169" s="28"/>
    </row>
    <row r="170" spans="2:5" x14ac:dyDescent="0.3">
      <c r="B170" s="26" t="s">
        <v>0</v>
      </c>
      <c r="C170" s="17">
        <v>53</v>
      </c>
      <c r="D170" s="28"/>
      <c r="E170" s="28"/>
    </row>
    <row r="171" spans="2:5" x14ac:dyDescent="0.3">
      <c r="B171" s="25" t="s">
        <v>6</v>
      </c>
      <c r="C171" s="13">
        <v>1873</v>
      </c>
      <c r="D171" s="28"/>
      <c r="E171" s="28"/>
    </row>
    <row r="172" spans="2:5" x14ac:dyDescent="0.3">
      <c r="B172" s="26" t="s">
        <v>4</v>
      </c>
      <c r="C172" s="17">
        <v>323</v>
      </c>
      <c r="D172" s="28"/>
      <c r="E172" s="28"/>
    </row>
    <row r="173" spans="2:5" x14ac:dyDescent="0.3">
      <c r="B173" s="26" t="s">
        <v>3</v>
      </c>
      <c r="C173" s="17">
        <v>400</v>
      </c>
      <c r="D173" s="28"/>
      <c r="E173" s="28"/>
    </row>
    <row r="174" spans="2:5" x14ac:dyDescent="0.3">
      <c r="B174" s="26" t="s">
        <v>7</v>
      </c>
      <c r="C174" s="17">
        <v>493</v>
      </c>
      <c r="D174" s="28"/>
      <c r="E174" s="28"/>
    </row>
    <row r="175" spans="2:5" x14ac:dyDescent="0.3">
      <c r="B175" s="26" t="s">
        <v>2</v>
      </c>
      <c r="C175" s="17">
        <v>453</v>
      </c>
      <c r="D175" s="28"/>
      <c r="E175" s="28"/>
    </row>
    <row r="176" spans="2:5" x14ac:dyDescent="0.3">
      <c r="B176" s="26" t="s">
        <v>0</v>
      </c>
      <c r="C176" s="17">
        <v>204</v>
      </c>
      <c r="D176" s="28"/>
      <c r="E176" s="28"/>
    </row>
    <row r="177" spans="2:5" x14ac:dyDescent="0.3">
      <c r="B177" s="10" t="s">
        <v>45</v>
      </c>
      <c r="C177" s="11">
        <v>362</v>
      </c>
      <c r="D177" s="36">
        <f>C178/C177</f>
        <v>0.53038674033149169</v>
      </c>
      <c r="E177" s="36">
        <f>C178/(C177-C180-C181-C185-C186)</f>
        <v>0.67844522968197885</v>
      </c>
    </row>
    <row r="178" spans="2:5" x14ac:dyDescent="0.3">
      <c r="B178" s="25" t="s">
        <v>79</v>
      </c>
      <c r="C178" s="13">
        <v>192</v>
      </c>
      <c r="D178" s="28"/>
      <c r="E178" s="28"/>
    </row>
    <row r="179" spans="2:5" x14ac:dyDescent="0.3">
      <c r="B179" s="25" t="s">
        <v>1</v>
      </c>
      <c r="C179" s="13">
        <v>11</v>
      </c>
      <c r="D179" s="28"/>
      <c r="E179" s="28"/>
    </row>
    <row r="180" spans="2:5" x14ac:dyDescent="0.3">
      <c r="B180" s="26" t="s">
        <v>4</v>
      </c>
      <c r="C180" s="17">
        <v>2</v>
      </c>
      <c r="D180" s="28"/>
      <c r="E180" s="28"/>
    </row>
    <row r="181" spans="2:5" x14ac:dyDescent="0.3">
      <c r="B181" s="26" t="s">
        <v>3</v>
      </c>
      <c r="C181" s="17">
        <v>3</v>
      </c>
      <c r="D181" s="28"/>
      <c r="E181" s="28"/>
    </row>
    <row r="182" spans="2:5" x14ac:dyDescent="0.3">
      <c r="B182" s="26" t="s">
        <v>2</v>
      </c>
      <c r="C182" s="17">
        <v>4</v>
      </c>
      <c r="D182" s="28"/>
      <c r="E182" s="28"/>
    </row>
    <row r="183" spans="2:5" x14ac:dyDescent="0.3">
      <c r="B183" s="26" t="s">
        <v>0</v>
      </c>
      <c r="C183" s="17">
        <v>2</v>
      </c>
      <c r="D183" s="28"/>
      <c r="E183" s="28"/>
    </row>
    <row r="184" spans="2:5" x14ac:dyDescent="0.3">
      <c r="B184" s="25" t="s">
        <v>6</v>
      </c>
      <c r="C184" s="13">
        <v>159</v>
      </c>
      <c r="D184" s="28"/>
      <c r="E184" s="28"/>
    </row>
    <row r="185" spans="2:5" x14ac:dyDescent="0.3">
      <c r="B185" s="26" t="s">
        <v>4</v>
      </c>
      <c r="C185" s="17">
        <v>20</v>
      </c>
      <c r="D185" s="28"/>
      <c r="E185" s="28"/>
    </row>
    <row r="186" spans="2:5" x14ac:dyDescent="0.3">
      <c r="B186" s="26" t="s">
        <v>3</v>
      </c>
      <c r="C186" s="17">
        <v>54</v>
      </c>
      <c r="D186" s="28"/>
      <c r="E186" s="28"/>
    </row>
    <row r="187" spans="2:5" x14ac:dyDescent="0.3">
      <c r="B187" s="26" t="s">
        <v>7</v>
      </c>
      <c r="C187" s="17">
        <v>55</v>
      </c>
      <c r="D187" s="28"/>
      <c r="E187" s="28"/>
    </row>
    <row r="188" spans="2:5" x14ac:dyDescent="0.3">
      <c r="B188" s="26" t="s">
        <v>2</v>
      </c>
      <c r="C188" s="17">
        <v>15</v>
      </c>
      <c r="D188" s="28"/>
      <c r="E188" s="28"/>
    </row>
    <row r="189" spans="2:5" x14ac:dyDescent="0.3">
      <c r="B189" s="26" t="s">
        <v>0</v>
      </c>
      <c r="C189" s="17">
        <v>15</v>
      </c>
      <c r="D189" s="28"/>
      <c r="E189" s="28"/>
    </row>
    <row r="190" spans="2:5" x14ac:dyDescent="0.3">
      <c r="B190" s="10" t="s">
        <v>48</v>
      </c>
      <c r="C190" s="11">
        <v>1147</v>
      </c>
      <c r="D190" s="36">
        <f>C191/C190</f>
        <v>0.44986922406277247</v>
      </c>
      <c r="E190" s="36">
        <f>C191/(C190-C193-C194-C198-C199)</f>
        <v>0.5518716577540107</v>
      </c>
    </row>
    <row r="191" spans="2:5" x14ac:dyDescent="0.3">
      <c r="B191" s="25" t="s">
        <v>79</v>
      </c>
      <c r="C191" s="13">
        <v>516</v>
      </c>
      <c r="D191" s="28"/>
      <c r="E191" s="28"/>
    </row>
    <row r="192" spans="2:5" x14ac:dyDescent="0.3">
      <c r="B192" s="25" t="s">
        <v>1</v>
      </c>
      <c r="C192" s="13">
        <v>31</v>
      </c>
      <c r="D192" s="28"/>
      <c r="E192" s="28"/>
    </row>
    <row r="193" spans="2:5" x14ac:dyDescent="0.3">
      <c r="B193" s="26" t="s">
        <v>4</v>
      </c>
      <c r="C193" s="17">
        <v>3</v>
      </c>
      <c r="D193" s="28"/>
      <c r="E193" s="28"/>
    </row>
    <row r="194" spans="2:5" x14ac:dyDescent="0.3">
      <c r="B194" s="26" t="s">
        <v>3</v>
      </c>
      <c r="C194" s="17">
        <v>10</v>
      </c>
      <c r="D194" s="28"/>
      <c r="E194" s="28"/>
    </row>
    <row r="195" spans="2:5" x14ac:dyDescent="0.3">
      <c r="B195" s="26" t="s">
        <v>2</v>
      </c>
      <c r="C195" s="17">
        <v>4</v>
      </c>
      <c r="D195" s="28"/>
      <c r="E195" s="28"/>
    </row>
    <row r="196" spans="2:5" x14ac:dyDescent="0.3">
      <c r="B196" s="26" t="s">
        <v>0</v>
      </c>
      <c r="C196" s="17">
        <v>14</v>
      </c>
      <c r="D196" s="28"/>
      <c r="E196" s="28"/>
    </row>
    <row r="197" spans="2:5" x14ac:dyDescent="0.3">
      <c r="B197" s="25" t="s">
        <v>6</v>
      </c>
      <c r="C197" s="13">
        <v>600</v>
      </c>
      <c r="D197" s="28"/>
      <c r="E197" s="28"/>
    </row>
    <row r="198" spans="2:5" x14ac:dyDescent="0.3">
      <c r="B198" s="26" t="s">
        <v>4</v>
      </c>
      <c r="C198" s="17">
        <v>65</v>
      </c>
      <c r="D198" s="28"/>
      <c r="E198" s="28"/>
    </row>
    <row r="199" spans="2:5" x14ac:dyDescent="0.3">
      <c r="B199" s="26" t="s">
        <v>3</v>
      </c>
      <c r="C199" s="17">
        <v>134</v>
      </c>
      <c r="D199" s="28"/>
      <c r="E199" s="28"/>
    </row>
    <row r="200" spans="2:5" x14ac:dyDescent="0.3">
      <c r="B200" s="26" t="s">
        <v>7</v>
      </c>
      <c r="C200" s="17">
        <v>315</v>
      </c>
      <c r="D200" s="28"/>
      <c r="E200" s="28"/>
    </row>
    <row r="201" spans="2:5" x14ac:dyDescent="0.3">
      <c r="B201" s="26" t="s">
        <v>2</v>
      </c>
      <c r="C201" s="17">
        <v>58</v>
      </c>
      <c r="D201" s="28"/>
      <c r="E201" s="28"/>
    </row>
    <row r="202" spans="2:5" x14ac:dyDescent="0.3">
      <c r="B202" s="26" t="s">
        <v>0</v>
      </c>
      <c r="C202" s="17">
        <v>28</v>
      </c>
      <c r="D202" s="28"/>
      <c r="E202" s="28"/>
    </row>
    <row r="203" spans="2:5" x14ac:dyDescent="0.3">
      <c r="B203" s="10" t="s">
        <v>49</v>
      </c>
      <c r="C203" s="11">
        <v>692</v>
      </c>
      <c r="D203" s="36">
        <f>C204/C203</f>
        <v>0.53757225433526012</v>
      </c>
      <c r="E203" s="36">
        <f>C204/(C203-C206-C210-C211)</f>
        <v>0.63807890222984565</v>
      </c>
    </row>
    <row r="204" spans="2:5" x14ac:dyDescent="0.3">
      <c r="B204" s="25" t="s">
        <v>79</v>
      </c>
      <c r="C204" s="13">
        <v>372</v>
      </c>
      <c r="D204" s="28"/>
      <c r="E204" s="28"/>
    </row>
    <row r="205" spans="2:5" x14ac:dyDescent="0.3">
      <c r="B205" s="25" t="s">
        <v>1</v>
      </c>
      <c r="C205" s="13">
        <v>11</v>
      </c>
      <c r="D205" s="28"/>
      <c r="E205" s="28"/>
    </row>
    <row r="206" spans="2:5" x14ac:dyDescent="0.3">
      <c r="B206" s="26" t="s">
        <v>4</v>
      </c>
      <c r="C206" s="17">
        <v>4</v>
      </c>
      <c r="D206" s="28"/>
      <c r="E206" s="28"/>
    </row>
    <row r="207" spans="2:5" x14ac:dyDescent="0.3">
      <c r="B207" s="26" t="s">
        <v>2</v>
      </c>
      <c r="C207" s="17">
        <v>4</v>
      </c>
      <c r="D207" s="28"/>
      <c r="E207" s="28"/>
    </row>
    <row r="208" spans="2:5" x14ac:dyDescent="0.3">
      <c r="B208" s="26" t="s">
        <v>0</v>
      </c>
      <c r="C208" s="17">
        <v>3</v>
      </c>
      <c r="D208" s="28"/>
      <c r="E208" s="28"/>
    </row>
    <row r="209" spans="2:5" x14ac:dyDescent="0.3">
      <c r="B209" s="25" t="s">
        <v>6</v>
      </c>
      <c r="C209" s="13">
        <v>309</v>
      </c>
      <c r="D209" s="28"/>
      <c r="E209" s="28"/>
    </row>
    <row r="210" spans="2:5" x14ac:dyDescent="0.3">
      <c r="B210" s="26" t="s">
        <v>4</v>
      </c>
      <c r="C210" s="17">
        <v>33</v>
      </c>
      <c r="D210" s="28"/>
      <c r="E210" s="28"/>
    </row>
    <row r="211" spans="2:5" x14ac:dyDescent="0.3">
      <c r="B211" s="26" t="s">
        <v>3</v>
      </c>
      <c r="C211" s="17">
        <v>72</v>
      </c>
      <c r="D211" s="28"/>
      <c r="E211" s="28"/>
    </row>
    <row r="212" spans="2:5" x14ac:dyDescent="0.3">
      <c r="B212" s="26" t="s">
        <v>7</v>
      </c>
      <c r="C212" s="17">
        <v>130</v>
      </c>
      <c r="D212" s="28"/>
      <c r="E212" s="28"/>
    </row>
    <row r="213" spans="2:5" x14ac:dyDescent="0.3">
      <c r="B213" s="26" t="s">
        <v>2</v>
      </c>
      <c r="C213" s="17">
        <v>59</v>
      </c>
      <c r="D213" s="28"/>
      <c r="E213" s="28"/>
    </row>
    <row r="214" spans="2:5" x14ac:dyDescent="0.3">
      <c r="B214" s="26" t="s">
        <v>0</v>
      </c>
      <c r="C214" s="17">
        <v>15</v>
      </c>
      <c r="D214" s="28"/>
      <c r="E214" s="28"/>
    </row>
    <row r="215" spans="2:5" x14ac:dyDescent="0.3">
      <c r="B215" s="10" t="s">
        <v>50</v>
      </c>
      <c r="C215" s="11">
        <v>230</v>
      </c>
      <c r="D215" s="36">
        <f>C216/C215</f>
        <v>0.45217391304347826</v>
      </c>
      <c r="E215" s="36">
        <f>C216/(C215-C218-C221-C222)</f>
        <v>0.51485148514851486</v>
      </c>
    </row>
    <row r="216" spans="2:5" x14ac:dyDescent="0.3">
      <c r="B216" s="25" t="s">
        <v>79</v>
      </c>
      <c r="C216" s="13">
        <v>104</v>
      </c>
      <c r="D216" s="28"/>
      <c r="E216" s="28"/>
    </row>
    <row r="217" spans="2:5" x14ac:dyDescent="0.3">
      <c r="B217" s="25" t="s">
        <v>1</v>
      </c>
      <c r="C217" s="13">
        <v>2</v>
      </c>
      <c r="D217" s="28"/>
      <c r="E217" s="28"/>
    </row>
    <row r="218" spans="2:5" x14ac:dyDescent="0.3">
      <c r="B218" s="26" t="s">
        <v>3</v>
      </c>
      <c r="C218" s="17">
        <v>1</v>
      </c>
      <c r="D218" s="28"/>
      <c r="E218" s="28"/>
    </row>
    <row r="219" spans="2:5" x14ac:dyDescent="0.3">
      <c r="B219" s="26" t="s">
        <v>0</v>
      </c>
      <c r="C219" s="17">
        <v>1</v>
      </c>
      <c r="D219" s="28"/>
      <c r="E219" s="28"/>
    </row>
    <row r="220" spans="2:5" x14ac:dyDescent="0.3">
      <c r="B220" s="25" t="s">
        <v>6</v>
      </c>
      <c r="C220" s="13">
        <v>124</v>
      </c>
      <c r="D220" s="28"/>
      <c r="E220" s="28"/>
    </row>
    <row r="221" spans="2:5" x14ac:dyDescent="0.3">
      <c r="B221" s="26" t="s">
        <v>4</v>
      </c>
      <c r="C221" s="17">
        <v>4</v>
      </c>
      <c r="D221" s="28"/>
      <c r="E221" s="28"/>
    </row>
    <row r="222" spans="2:5" x14ac:dyDescent="0.3">
      <c r="B222" s="26" t="s">
        <v>3</v>
      </c>
      <c r="C222" s="17">
        <v>23</v>
      </c>
      <c r="D222" s="28"/>
      <c r="E222" s="28"/>
    </row>
    <row r="223" spans="2:5" x14ac:dyDescent="0.3">
      <c r="B223" s="26" t="s">
        <v>7</v>
      </c>
      <c r="C223" s="17">
        <v>82</v>
      </c>
      <c r="D223" s="28"/>
      <c r="E223" s="28"/>
    </row>
    <row r="224" spans="2:5" x14ac:dyDescent="0.3">
      <c r="B224" s="26" t="s">
        <v>2</v>
      </c>
      <c r="C224" s="17">
        <v>10</v>
      </c>
      <c r="D224" s="28"/>
      <c r="E224" s="28"/>
    </row>
    <row r="225" spans="2:5" x14ac:dyDescent="0.3">
      <c r="B225" s="26" t="s">
        <v>0</v>
      </c>
      <c r="C225" s="17">
        <v>5</v>
      </c>
      <c r="D225" s="28"/>
      <c r="E225" s="28"/>
    </row>
    <row r="226" spans="2:5" x14ac:dyDescent="0.3">
      <c r="B226" s="10" t="s">
        <v>54</v>
      </c>
      <c r="C226" s="11">
        <v>60</v>
      </c>
      <c r="D226" s="36">
        <f>C227/C226</f>
        <v>0.3</v>
      </c>
      <c r="E226" s="36">
        <f>C227/(C226-C229-C231-C232)</f>
        <v>0.48648648648648651</v>
      </c>
    </row>
    <row r="227" spans="2:5" x14ac:dyDescent="0.3">
      <c r="B227" s="25" t="s">
        <v>79</v>
      </c>
      <c r="C227" s="13">
        <v>18</v>
      </c>
      <c r="D227" s="28"/>
      <c r="E227" s="28"/>
    </row>
    <row r="228" spans="2:5" x14ac:dyDescent="0.3">
      <c r="B228" s="25" t="s">
        <v>1</v>
      </c>
      <c r="C228" s="13">
        <v>1</v>
      </c>
      <c r="D228" s="28"/>
      <c r="E228" s="28"/>
    </row>
    <row r="229" spans="2:5" x14ac:dyDescent="0.3">
      <c r="B229" s="26" t="s">
        <v>3</v>
      </c>
      <c r="C229" s="17">
        <v>1</v>
      </c>
      <c r="D229" s="28"/>
      <c r="E229" s="28"/>
    </row>
    <row r="230" spans="2:5" x14ac:dyDescent="0.3">
      <c r="B230" s="25" t="s">
        <v>6</v>
      </c>
      <c r="C230" s="13">
        <v>41</v>
      </c>
      <c r="D230" s="28"/>
      <c r="E230" s="28"/>
    </row>
    <row r="231" spans="2:5" x14ac:dyDescent="0.3">
      <c r="B231" s="26" t="s">
        <v>4</v>
      </c>
      <c r="C231" s="17">
        <v>3</v>
      </c>
      <c r="D231" s="28"/>
      <c r="E231" s="28"/>
    </row>
    <row r="232" spans="2:5" x14ac:dyDescent="0.3">
      <c r="B232" s="26" t="s">
        <v>3</v>
      </c>
      <c r="C232" s="17">
        <v>19</v>
      </c>
      <c r="D232" s="28"/>
      <c r="E232" s="28"/>
    </row>
    <row r="233" spans="2:5" x14ac:dyDescent="0.3">
      <c r="B233" s="26" t="s">
        <v>7</v>
      </c>
      <c r="C233" s="17">
        <v>10</v>
      </c>
      <c r="D233" s="28"/>
      <c r="E233" s="28"/>
    </row>
    <row r="234" spans="2:5" x14ac:dyDescent="0.3">
      <c r="B234" s="26" t="s">
        <v>2</v>
      </c>
      <c r="C234" s="17">
        <v>2</v>
      </c>
      <c r="D234" s="28"/>
      <c r="E234" s="28"/>
    </row>
    <row r="235" spans="2:5" x14ac:dyDescent="0.3">
      <c r="B235" s="26" t="s">
        <v>0</v>
      </c>
      <c r="C235" s="17">
        <v>7</v>
      </c>
      <c r="D235" s="28"/>
      <c r="E235" s="28"/>
    </row>
    <row r="236" spans="2:5" x14ac:dyDescent="0.3">
      <c r="B236" s="10" t="s">
        <v>55</v>
      </c>
      <c r="C236" s="11">
        <v>31</v>
      </c>
      <c r="D236" s="36">
        <f>C237/C236</f>
        <v>0.29032258064516131</v>
      </c>
      <c r="E236" s="36">
        <f>C237/(C236-C239-C242-C243)</f>
        <v>0.45</v>
      </c>
    </row>
    <row r="237" spans="2:5" x14ac:dyDescent="0.3">
      <c r="B237" s="25" t="s">
        <v>79</v>
      </c>
      <c r="C237" s="13">
        <v>9</v>
      </c>
      <c r="D237" s="28"/>
      <c r="E237" s="28"/>
    </row>
    <row r="238" spans="2:5" x14ac:dyDescent="0.3">
      <c r="B238" s="25" t="s">
        <v>1</v>
      </c>
      <c r="C238" s="13">
        <v>2</v>
      </c>
      <c r="D238" s="28"/>
      <c r="E238" s="28"/>
    </row>
    <row r="239" spans="2:5" x14ac:dyDescent="0.3">
      <c r="B239" s="26" t="s">
        <v>3</v>
      </c>
      <c r="C239" s="17">
        <v>1</v>
      </c>
      <c r="D239" s="28"/>
      <c r="E239" s="28"/>
    </row>
    <row r="240" spans="2:5" x14ac:dyDescent="0.3">
      <c r="B240" s="26" t="s">
        <v>0</v>
      </c>
      <c r="C240" s="17">
        <v>1</v>
      </c>
      <c r="D240" s="28"/>
      <c r="E240" s="28"/>
    </row>
    <row r="241" spans="2:5" x14ac:dyDescent="0.3">
      <c r="B241" s="25" t="s">
        <v>6</v>
      </c>
      <c r="C241" s="13">
        <v>20</v>
      </c>
      <c r="D241" s="28"/>
      <c r="E241" s="28"/>
    </row>
    <row r="242" spans="2:5" x14ac:dyDescent="0.3">
      <c r="B242" s="26" t="s">
        <v>4</v>
      </c>
      <c r="C242" s="17">
        <v>6</v>
      </c>
      <c r="D242" s="28"/>
      <c r="E242" s="28"/>
    </row>
    <row r="243" spans="2:5" x14ac:dyDescent="0.3">
      <c r="B243" s="26" t="s">
        <v>3</v>
      </c>
      <c r="C243" s="17">
        <v>4</v>
      </c>
      <c r="D243" s="28"/>
      <c r="E243" s="28"/>
    </row>
    <row r="244" spans="2:5" x14ac:dyDescent="0.3">
      <c r="B244" s="26" t="s">
        <v>7</v>
      </c>
      <c r="C244" s="17">
        <v>8</v>
      </c>
      <c r="D244" s="28"/>
      <c r="E244" s="28"/>
    </row>
    <row r="245" spans="2:5" x14ac:dyDescent="0.3">
      <c r="B245" s="26" t="s">
        <v>0</v>
      </c>
      <c r="C245" s="17">
        <v>2</v>
      </c>
      <c r="D245" s="28"/>
      <c r="E245" s="28"/>
    </row>
    <row r="246" spans="2:5" x14ac:dyDescent="0.3">
      <c r="B246" s="10" t="s">
        <v>40</v>
      </c>
      <c r="C246" s="11">
        <v>169</v>
      </c>
      <c r="D246" s="36">
        <f>C247/C246</f>
        <v>0.40828402366863903</v>
      </c>
      <c r="E246" s="36">
        <f>C247/(C246-C251-C252)</f>
        <v>0.4726027397260274</v>
      </c>
    </row>
    <row r="247" spans="2:5" x14ac:dyDescent="0.3">
      <c r="B247" s="25" t="s">
        <v>79</v>
      </c>
      <c r="C247" s="13">
        <v>69</v>
      </c>
      <c r="D247" s="28"/>
      <c r="E247" s="28"/>
    </row>
    <row r="248" spans="2:5" x14ac:dyDescent="0.3">
      <c r="B248" s="25" t="s">
        <v>1</v>
      </c>
      <c r="C248" s="13">
        <v>1</v>
      </c>
      <c r="D248" s="28"/>
      <c r="E248" s="28"/>
    </row>
    <row r="249" spans="2:5" x14ac:dyDescent="0.3">
      <c r="B249" s="26" t="s">
        <v>2</v>
      </c>
      <c r="C249" s="17">
        <v>1</v>
      </c>
      <c r="D249" s="28"/>
      <c r="E249" s="28"/>
    </row>
    <row r="250" spans="2:5" x14ac:dyDescent="0.3">
      <c r="B250" s="25" t="s">
        <v>6</v>
      </c>
      <c r="C250" s="13">
        <v>99</v>
      </c>
      <c r="D250" s="28"/>
      <c r="E250" s="28"/>
    </row>
    <row r="251" spans="2:5" x14ac:dyDescent="0.3">
      <c r="B251" s="26" t="s">
        <v>4</v>
      </c>
      <c r="C251" s="17">
        <v>8</v>
      </c>
      <c r="D251" s="28"/>
      <c r="E251" s="28"/>
    </row>
    <row r="252" spans="2:5" x14ac:dyDescent="0.3">
      <c r="B252" s="26" t="s">
        <v>3</v>
      </c>
      <c r="C252" s="17">
        <v>15</v>
      </c>
      <c r="D252" s="28"/>
      <c r="E252" s="28"/>
    </row>
    <row r="253" spans="2:5" x14ac:dyDescent="0.3">
      <c r="B253" s="26" t="s">
        <v>7</v>
      </c>
      <c r="C253" s="17">
        <v>17</v>
      </c>
      <c r="D253" s="28"/>
      <c r="E253" s="28"/>
    </row>
    <row r="254" spans="2:5" x14ac:dyDescent="0.3">
      <c r="B254" s="26" t="s">
        <v>2</v>
      </c>
      <c r="C254" s="17">
        <v>53</v>
      </c>
      <c r="D254" s="28"/>
      <c r="E254" s="28"/>
    </row>
    <row r="255" spans="2:5" x14ac:dyDescent="0.3">
      <c r="B255" s="26" t="s">
        <v>0</v>
      </c>
      <c r="C255" s="17">
        <v>6</v>
      </c>
      <c r="D255" s="28"/>
      <c r="E255" s="28"/>
    </row>
    <row r="256" spans="2:5" x14ac:dyDescent="0.3">
      <c r="B256" s="10" t="s">
        <v>57</v>
      </c>
      <c r="C256" s="11">
        <v>112</v>
      </c>
      <c r="D256" s="36">
        <f>C257/C256</f>
        <v>0.39285714285714285</v>
      </c>
      <c r="E256" s="36">
        <f>C257/(C256-C259-C263-C264)</f>
        <v>0.54320987654320985</v>
      </c>
    </row>
    <row r="257" spans="2:5" x14ac:dyDescent="0.3">
      <c r="B257" s="25" t="s">
        <v>79</v>
      </c>
      <c r="C257" s="13">
        <v>44</v>
      </c>
      <c r="D257" s="28"/>
      <c r="E257" s="28"/>
    </row>
    <row r="258" spans="2:5" x14ac:dyDescent="0.3">
      <c r="B258" s="25" t="s">
        <v>1</v>
      </c>
      <c r="C258" s="13">
        <v>3</v>
      </c>
      <c r="D258" s="28"/>
      <c r="E258" s="28"/>
    </row>
    <row r="259" spans="2:5" x14ac:dyDescent="0.3">
      <c r="B259" s="26" t="s">
        <v>3</v>
      </c>
      <c r="C259" s="17">
        <v>1</v>
      </c>
      <c r="D259" s="28"/>
      <c r="E259" s="28"/>
    </row>
    <row r="260" spans="2:5" x14ac:dyDescent="0.3">
      <c r="B260" s="26" t="s">
        <v>2</v>
      </c>
      <c r="C260" s="17">
        <v>1</v>
      </c>
      <c r="D260" s="28"/>
      <c r="E260" s="28"/>
    </row>
    <row r="261" spans="2:5" x14ac:dyDescent="0.3">
      <c r="B261" s="26" t="s">
        <v>0</v>
      </c>
      <c r="C261" s="17">
        <v>1</v>
      </c>
      <c r="D261" s="28"/>
      <c r="E261" s="28"/>
    </row>
    <row r="262" spans="2:5" x14ac:dyDescent="0.3">
      <c r="B262" s="25" t="s">
        <v>6</v>
      </c>
      <c r="C262" s="13">
        <v>65</v>
      </c>
      <c r="D262" s="28"/>
      <c r="E262" s="28"/>
    </row>
    <row r="263" spans="2:5" x14ac:dyDescent="0.3">
      <c r="B263" s="26" t="s">
        <v>4</v>
      </c>
      <c r="C263" s="17">
        <v>9</v>
      </c>
      <c r="D263" s="28"/>
      <c r="E263" s="28"/>
    </row>
    <row r="264" spans="2:5" x14ac:dyDescent="0.3">
      <c r="B264" s="26" t="s">
        <v>3</v>
      </c>
      <c r="C264" s="17">
        <v>21</v>
      </c>
      <c r="D264" s="28"/>
      <c r="E264" s="28"/>
    </row>
    <row r="265" spans="2:5" x14ac:dyDescent="0.3">
      <c r="B265" s="26" t="s">
        <v>7</v>
      </c>
      <c r="C265" s="17">
        <v>14</v>
      </c>
      <c r="D265" s="28"/>
      <c r="E265" s="28"/>
    </row>
    <row r="266" spans="2:5" x14ac:dyDescent="0.3">
      <c r="B266" s="26" t="s">
        <v>2</v>
      </c>
      <c r="C266" s="17">
        <v>2</v>
      </c>
      <c r="D266" s="28"/>
      <c r="E266" s="28"/>
    </row>
    <row r="267" spans="2:5" x14ac:dyDescent="0.3">
      <c r="B267" s="26" t="s">
        <v>0</v>
      </c>
      <c r="C267" s="17">
        <v>19</v>
      </c>
      <c r="D267" s="28"/>
      <c r="E267" s="28"/>
    </row>
    <row r="268" spans="2:5" x14ac:dyDescent="0.3">
      <c r="B268" s="10" t="s">
        <v>62</v>
      </c>
      <c r="C268" s="11">
        <v>237</v>
      </c>
      <c r="D268" s="36">
        <f>C269/C268</f>
        <v>0.32911392405063289</v>
      </c>
      <c r="E268" s="36">
        <f>C269/(C268-C271-C272-C276-C277)</f>
        <v>0.52702702702702697</v>
      </c>
    </row>
    <row r="269" spans="2:5" x14ac:dyDescent="0.3">
      <c r="B269" s="25" t="s">
        <v>79</v>
      </c>
      <c r="C269" s="13">
        <v>78</v>
      </c>
      <c r="D269" s="28"/>
      <c r="E269" s="28"/>
    </row>
    <row r="270" spans="2:5" x14ac:dyDescent="0.3">
      <c r="B270" s="25" t="s">
        <v>1</v>
      </c>
      <c r="C270" s="13">
        <v>25</v>
      </c>
      <c r="D270" s="28"/>
      <c r="E270" s="28"/>
    </row>
    <row r="271" spans="2:5" x14ac:dyDescent="0.3">
      <c r="B271" s="26" t="s">
        <v>4</v>
      </c>
      <c r="C271" s="17">
        <v>2</v>
      </c>
      <c r="D271" s="28"/>
      <c r="E271" s="28"/>
    </row>
    <row r="272" spans="2:5" x14ac:dyDescent="0.3">
      <c r="B272" s="26" t="s">
        <v>3</v>
      </c>
      <c r="C272" s="17">
        <v>11</v>
      </c>
      <c r="D272" s="28"/>
      <c r="E272" s="28"/>
    </row>
    <row r="273" spans="2:5" x14ac:dyDescent="0.3">
      <c r="B273" s="26" t="s">
        <v>2</v>
      </c>
      <c r="C273" s="17">
        <v>2</v>
      </c>
      <c r="D273" s="28"/>
      <c r="E273" s="28"/>
    </row>
    <row r="274" spans="2:5" x14ac:dyDescent="0.3">
      <c r="B274" s="26" t="s">
        <v>0</v>
      </c>
      <c r="C274" s="17">
        <v>10</v>
      </c>
      <c r="D274" s="28"/>
      <c r="E274" s="28"/>
    </row>
    <row r="275" spans="2:5" x14ac:dyDescent="0.3">
      <c r="B275" s="25" t="s">
        <v>6</v>
      </c>
      <c r="C275" s="13">
        <v>134</v>
      </c>
      <c r="D275" s="28"/>
      <c r="E275" s="28"/>
    </row>
    <row r="276" spans="2:5" x14ac:dyDescent="0.3">
      <c r="B276" s="26" t="s">
        <v>4</v>
      </c>
      <c r="C276" s="17">
        <v>20</v>
      </c>
      <c r="D276" s="28"/>
      <c r="E276" s="28"/>
    </row>
    <row r="277" spans="2:5" x14ac:dyDescent="0.3">
      <c r="B277" s="26" t="s">
        <v>3</v>
      </c>
      <c r="C277" s="17">
        <v>56</v>
      </c>
      <c r="D277" s="28"/>
      <c r="E277" s="28"/>
    </row>
    <row r="278" spans="2:5" x14ac:dyDescent="0.3">
      <c r="B278" s="26" t="s">
        <v>7</v>
      </c>
      <c r="C278" s="17">
        <v>36</v>
      </c>
      <c r="D278" s="28"/>
      <c r="E278" s="28"/>
    </row>
    <row r="279" spans="2:5" x14ac:dyDescent="0.3">
      <c r="B279" s="26" t="s">
        <v>2</v>
      </c>
      <c r="C279" s="17">
        <v>11</v>
      </c>
      <c r="D279" s="28"/>
      <c r="E279" s="28"/>
    </row>
    <row r="280" spans="2:5" x14ac:dyDescent="0.3">
      <c r="B280" s="26" t="s">
        <v>0</v>
      </c>
      <c r="C280" s="17">
        <v>11</v>
      </c>
      <c r="D280" s="28"/>
      <c r="E280" s="28"/>
    </row>
    <row r="281" spans="2:5" x14ac:dyDescent="0.3">
      <c r="B281" s="10" t="s">
        <v>61</v>
      </c>
      <c r="C281" s="11">
        <v>122</v>
      </c>
      <c r="D281" s="36">
        <f>C282/C281</f>
        <v>0.39344262295081966</v>
      </c>
      <c r="E281" s="36">
        <f>C282/(C281-C284-C287-C288)</f>
        <v>0.48484848484848486</v>
      </c>
    </row>
    <row r="282" spans="2:5" x14ac:dyDescent="0.3">
      <c r="B282" s="25" t="s">
        <v>79</v>
      </c>
      <c r="C282" s="13">
        <v>48</v>
      </c>
      <c r="D282" s="28"/>
      <c r="E282" s="28"/>
    </row>
    <row r="283" spans="2:5" x14ac:dyDescent="0.3">
      <c r="B283" s="25" t="s">
        <v>1</v>
      </c>
      <c r="C283" s="13">
        <v>2</v>
      </c>
      <c r="D283" s="28"/>
      <c r="E283" s="28"/>
    </row>
    <row r="284" spans="2:5" x14ac:dyDescent="0.3">
      <c r="B284" s="26" t="s">
        <v>4</v>
      </c>
      <c r="C284" s="17">
        <v>1</v>
      </c>
      <c r="D284" s="28"/>
      <c r="E284" s="28"/>
    </row>
    <row r="285" spans="2:5" x14ac:dyDescent="0.3">
      <c r="B285" s="26" t="s">
        <v>0</v>
      </c>
      <c r="C285" s="17">
        <v>1</v>
      </c>
      <c r="D285" s="28"/>
      <c r="E285" s="28"/>
    </row>
    <row r="286" spans="2:5" x14ac:dyDescent="0.3">
      <c r="B286" s="25" t="s">
        <v>6</v>
      </c>
      <c r="C286" s="13">
        <v>72</v>
      </c>
      <c r="D286" s="28"/>
      <c r="E286" s="28"/>
    </row>
    <row r="287" spans="2:5" x14ac:dyDescent="0.3">
      <c r="B287" s="26" t="s">
        <v>4</v>
      </c>
      <c r="C287" s="17">
        <v>7</v>
      </c>
      <c r="D287" s="28"/>
      <c r="E287" s="28"/>
    </row>
    <row r="288" spans="2:5" x14ac:dyDescent="0.3">
      <c r="B288" s="26" t="s">
        <v>3</v>
      </c>
      <c r="C288" s="17">
        <v>15</v>
      </c>
      <c r="D288" s="28"/>
      <c r="E288" s="28"/>
    </row>
    <row r="289" spans="2:5" x14ac:dyDescent="0.3">
      <c r="B289" s="26" t="s">
        <v>7</v>
      </c>
      <c r="C289" s="17">
        <v>33</v>
      </c>
      <c r="D289" s="28"/>
      <c r="E289" s="28"/>
    </row>
    <row r="290" spans="2:5" x14ac:dyDescent="0.3">
      <c r="B290" s="26" t="s">
        <v>2</v>
      </c>
      <c r="C290" s="17">
        <v>14</v>
      </c>
      <c r="D290" s="28"/>
      <c r="E290" s="28"/>
    </row>
    <row r="291" spans="2:5" x14ac:dyDescent="0.3">
      <c r="B291" s="26" t="s">
        <v>0</v>
      </c>
      <c r="C291" s="17">
        <v>3</v>
      </c>
      <c r="D291" s="28"/>
      <c r="E291" s="28"/>
    </row>
    <row r="292" spans="2:5" x14ac:dyDescent="0.3">
      <c r="B292" s="10" t="s">
        <v>63</v>
      </c>
      <c r="C292" s="11">
        <v>201</v>
      </c>
      <c r="D292" s="36">
        <f>C293/C292</f>
        <v>0.31343283582089554</v>
      </c>
      <c r="E292" s="36">
        <f>C293/(C292-C295-C296-C300-C301)</f>
        <v>0.42567567567567566</v>
      </c>
    </row>
    <row r="293" spans="2:5" x14ac:dyDescent="0.3">
      <c r="B293" s="25" t="s">
        <v>79</v>
      </c>
      <c r="C293" s="13">
        <v>63</v>
      </c>
      <c r="D293" s="28"/>
      <c r="E293" s="28"/>
    </row>
    <row r="294" spans="2:5" x14ac:dyDescent="0.3">
      <c r="B294" s="25" t="s">
        <v>1</v>
      </c>
      <c r="C294" s="13">
        <v>10</v>
      </c>
      <c r="D294" s="28"/>
      <c r="E294" s="28"/>
    </row>
    <row r="295" spans="2:5" x14ac:dyDescent="0.3">
      <c r="B295" s="26" t="s">
        <v>4</v>
      </c>
      <c r="C295" s="17">
        <v>2</v>
      </c>
      <c r="D295" s="28"/>
      <c r="E295" s="28"/>
    </row>
    <row r="296" spans="2:5" x14ac:dyDescent="0.3">
      <c r="B296" s="26" t="s">
        <v>3</v>
      </c>
      <c r="C296" s="17">
        <v>1</v>
      </c>
      <c r="D296" s="28"/>
      <c r="E296" s="28"/>
    </row>
    <row r="297" spans="2:5" x14ac:dyDescent="0.3">
      <c r="B297" s="26" t="s">
        <v>2</v>
      </c>
      <c r="C297" s="17">
        <v>1</v>
      </c>
      <c r="D297" s="28"/>
      <c r="E297" s="28"/>
    </row>
    <row r="298" spans="2:5" x14ac:dyDescent="0.3">
      <c r="B298" s="26" t="s">
        <v>0</v>
      </c>
      <c r="C298" s="17">
        <v>6</v>
      </c>
      <c r="D298" s="28"/>
      <c r="E298" s="28"/>
    </row>
    <row r="299" spans="2:5" x14ac:dyDescent="0.3">
      <c r="B299" s="25" t="s">
        <v>6</v>
      </c>
      <c r="C299" s="13">
        <v>128</v>
      </c>
      <c r="D299" s="28"/>
      <c r="E299" s="28"/>
    </row>
    <row r="300" spans="2:5" x14ac:dyDescent="0.3">
      <c r="B300" s="26" t="s">
        <v>4</v>
      </c>
      <c r="C300" s="17">
        <v>11</v>
      </c>
      <c r="D300" s="28"/>
      <c r="E300" s="28"/>
    </row>
    <row r="301" spans="2:5" x14ac:dyDescent="0.3">
      <c r="B301" s="26" t="s">
        <v>3</v>
      </c>
      <c r="C301" s="17">
        <v>39</v>
      </c>
      <c r="D301" s="28"/>
      <c r="E301" s="28"/>
    </row>
    <row r="302" spans="2:5" x14ac:dyDescent="0.3">
      <c r="B302" s="26" t="s">
        <v>7</v>
      </c>
      <c r="C302" s="17">
        <v>53</v>
      </c>
      <c r="D302" s="28"/>
      <c r="E302" s="28"/>
    </row>
    <row r="303" spans="2:5" x14ac:dyDescent="0.3">
      <c r="B303" s="26" t="s">
        <v>2</v>
      </c>
      <c r="C303" s="17">
        <v>8</v>
      </c>
      <c r="D303" s="28"/>
      <c r="E303" s="28"/>
    </row>
    <row r="304" spans="2:5" x14ac:dyDescent="0.3">
      <c r="B304" s="26" t="s">
        <v>0</v>
      </c>
      <c r="C304" s="17">
        <v>17</v>
      </c>
      <c r="D304" s="28"/>
      <c r="E304" s="28"/>
    </row>
    <row r="305" spans="2:5" x14ac:dyDescent="0.3">
      <c r="B305" s="10" t="s">
        <v>67</v>
      </c>
      <c r="C305" s="11">
        <v>121</v>
      </c>
      <c r="D305" s="36">
        <f>C306/C305</f>
        <v>0.54545454545454541</v>
      </c>
      <c r="E305" s="36">
        <f>C306/(C305-C308-C310-C311)</f>
        <v>0.66</v>
      </c>
    </row>
    <row r="306" spans="2:5" x14ac:dyDescent="0.3">
      <c r="B306" s="25" t="s">
        <v>79</v>
      </c>
      <c r="C306" s="13">
        <v>66</v>
      </c>
      <c r="D306" s="28"/>
      <c r="E306" s="28"/>
    </row>
    <row r="307" spans="2:5" x14ac:dyDescent="0.3">
      <c r="B307" s="25" t="s">
        <v>1</v>
      </c>
      <c r="C307" s="13">
        <v>3</v>
      </c>
      <c r="D307" s="28"/>
      <c r="E307" s="28"/>
    </row>
    <row r="308" spans="2:5" x14ac:dyDescent="0.3">
      <c r="B308" s="26" t="s">
        <v>3</v>
      </c>
      <c r="C308" s="17">
        <v>3</v>
      </c>
      <c r="D308" s="28"/>
      <c r="E308" s="28"/>
    </row>
    <row r="309" spans="2:5" x14ac:dyDescent="0.3">
      <c r="B309" s="25" t="s">
        <v>6</v>
      </c>
      <c r="C309" s="13">
        <v>52</v>
      </c>
      <c r="D309" s="28"/>
      <c r="E309" s="28"/>
    </row>
    <row r="310" spans="2:5" x14ac:dyDescent="0.3">
      <c r="B310" s="26" t="s">
        <v>4</v>
      </c>
      <c r="C310" s="17">
        <v>7</v>
      </c>
      <c r="D310" s="28"/>
      <c r="E310" s="28"/>
    </row>
    <row r="311" spans="2:5" x14ac:dyDescent="0.3">
      <c r="B311" s="26" t="s">
        <v>3</v>
      </c>
      <c r="C311" s="17">
        <v>11</v>
      </c>
      <c r="D311" s="28"/>
      <c r="E311" s="28"/>
    </row>
    <row r="312" spans="2:5" x14ac:dyDescent="0.3">
      <c r="B312" s="26" t="s">
        <v>7</v>
      </c>
      <c r="C312" s="17">
        <v>25</v>
      </c>
      <c r="D312" s="28"/>
      <c r="E312" s="28"/>
    </row>
    <row r="313" spans="2:5" x14ac:dyDescent="0.3">
      <c r="B313" s="26" t="s">
        <v>2</v>
      </c>
      <c r="C313" s="17">
        <v>6</v>
      </c>
      <c r="D313" s="28"/>
      <c r="E313" s="28"/>
    </row>
    <row r="314" spans="2:5" x14ac:dyDescent="0.3">
      <c r="B314" s="26" t="s">
        <v>0</v>
      </c>
      <c r="C314" s="17">
        <v>3</v>
      </c>
      <c r="D314" s="28"/>
      <c r="E314" s="28"/>
    </row>
    <row r="315" spans="2:5" x14ac:dyDescent="0.3">
      <c r="B315" s="10" t="s">
        <v>65</v>
      </c>
      <c r="C315" s="11">
        <v>287</v>
      </c>
      <c r="D315" s="36">
        <f>C316/C315</f>
        <v>0.5714285714285714</v>
      </c>
      <c r="E315" s="36">
        <f>C316/(C315-C318-C322-C323)</f>
        <v>0.66396761133603244</v>
      </c>
    </row>
    <row r="316" spans="2:5" x14ac:dyDescent="0.3">
      <c r="B316" s="25" t="s">
        <v>79</v>
      </c>
      <c r="C316" s="13">
        <v>164</v>
      </c>
      <c r="D316" s="28"/>
      <c r="E316" s="28"/>
    </row>
    <row r="317" spans="2:5" x14ac:dyDescent="0.3">
      <c r="B317" s="25" t="s">
        <v>1</v>
      </c>
      <c r="C317" s="13">
        <v>14</v>
      </c>
      <c r="D317" s="28"/>
      <c r="E317" s="28"/>
    </row>
    <row r="318" spans="2:5" x14ac:dyDescent="0.3">
      <c r="B318" s="26" t="s">
        <v>4</v>
      </c>
      <c r="C318" s="17">
        <v>3</v>
      </c>
      <c r="D318" s="28"/>
      <c r="E318" s="28"/>
    </row>
    <row r="319" spans="2:5" x14ac:dyDescent="0.3">
      <c r="B319" s="26" t="s">
        <v>2</v>
      </c>
      <c r="C319" s="17">
        <v>3</v>
      </c>
      <c r="D319" s="28"/>
      <c r="E319" s="28"/>
    </row>
    <row r="320" spans="2:5" x14ac:dyDescent="0.3">
      <c r="B320" s="26" t="s">
        <v>0</v>
      </c>
      <c r="C320" s="17">
        <v>8</v>
      </c>
      <c r="D320" s="28"/>
      <c r="E320" s="28"/>
    </row>
    <row r="321" spans="2:5" x14ac:dyDescent="0.3">
      <c r="B321" s="25" t="s">
        <v>6</v>
      </c>
      <c r="C321" s="13">
        <v>109</v>
      </c>
      <c r="D321" s="28"/>
      <c r="E321" s="28"/>
    </row>
    <row r="322" spans="2:5" x14ac:dyDescent="0.3">
      <c r="B322" s="26" t="s">
        <v>4</v>
      </c>
      <c r="C322" s="17">
        <v>12</v>
      </c>
      <c r="D322" s="28"/>
      <c r="E322" s="28"/>
    </row>
    <row r="323" spans="2:5" x14ac:dyDescent="0.3">
      <c r="B323" s="26" t="s">
        <v>3</v>
      </c>
      <c r="C323" s="17">
        <v>25</v>
      </c>
      <c r="D323" s="28"/>
      <c r="E323" s="28"/>
    </row>
    <row r="324" spans="2:5" x14ac:dyDescent="0.3">
      <c r="B324" s="26" t="s">
        <v>7</v>
      </c>
      <c r="C324" s="17">
        <v>39</v>
      </c>
      <c r="D324" s="28"/>
      <c r="E324" s="28"/>
    </row>
    <row r="325" spans="2:5" x14ac:dyDescent="0.3">
      <c r="B325" s="26" t="s">
        <v>2</v>
      </c>
      <c r="C325" s="17">
        <v>14</v>
      </c>
      <c r="D325" s="28"/>
      <c r="E325" s="28"/>
    </row>
    <row r="326" spans="2:5" x14ac:dyDescent="0.3">
      <c r="B326" s="26" t="s">
        <v>0</v>
      </c>
      <c r="C326" s="17">
        <v>19</v>
      </c>
      <c r="D326" s="28"/>
      <c r="E326" s="28"/>
    </row>
    <row r="327" spans="2:5" x14ac:dyDescent="0.3">
      <c r="B327" s="10" t="s">
        <v>66</v>
      </c>
      <c r="C327" s="11">
        <v>83</v>
      </c>
      <c r="D327" s="36">
        <f>C328/C327</f>
        <v>0.30120481927710846</v>
      </c>
      <c r="E327" s="36">
        <f>C328/(C327-C330-C333-C334)</f>
        <v>0.42372881355932202</v>
      </c>
    </row>
    <row r="328" spans="2:5" x14ac:dyDescent="0.3">
      <c r="B328" s="25" t="s">
        <v>79</v>
      </c>
      <c r="C328" s="13">
        <v>25</v>
      </c>
      <c r="D328" s="28"/>
      <c r="E328" s="28"/>
    </row>
    <row r="329" spans="2:5" x14ac:dyDescent="0.3">
      <c r="B329" s="25" t="s">
        <v>1</v>
      </c>
      <c r="C329" s="13">
        <v>2</v>
      </c>
      <c r="D329" s="28"/>
      <c r="E329" s="28"/>
    </row>
    <row r="330" spans="2:5" x14ac:dyDescent="0.3">
      <c r="B330" s="26" t="s">
        <v>3</v>
      </c>
      <c r="C330" s="17">
        <v>1</v>
      </c>
      <c r="D330" s="28"/>
      <c r="E330" s="28"/>
    </row>
    <row r="331" spans="2:5" x14ac:dyDescent="0.3">
      <c r="B331" s="26" t="s">
        <v>0</v>
      </c>
      <c r="C331" s="17">
        <v>1</v>
      </c>
      <c r="D331" s="28"/>
      <c r="E331" s="28"/>
    </row>
    <row r="332" spans="2:5" x14ac:dyDescent="0.3">
      <c r="B332" s="25" t="s">
        <v>6</v>
      </c>
      <c r="C332" s="13">
        <v>56</v>
      </c>
      <c r="D332" s="28"/>
      <c r="E332" s="28"/>
    </row>
    <row r="333" spans="2:5" x14ac:dyDescent="0.3">
      <c r="B333" s="26" t="s">
        <v>4</v>
      </c>
      <c r="C333" s="17">
        <v>12</v>
      </c>
      <c r="D333" s="28"/>
      <c r="E333" s="28"/>
    </row>
    <row r="334" spans="2:5" x14ac:dyDescent="0.3">
      <c r="B334" s="26" t="s">
        <v>3</v>
      </c>
      <c r="C334" s="17">
        <v>11</v>
      </c>
      <c r="D334" s="28"/>
      <c r="E334" s="28"/>
    </row>
    <row r="335" spans="2:5" x14ac:dyDescent="0.3">
      <c r="B335" s="26" t="s">
        <v>7</v>
      </c>
      <c r="C335" s="17">
        <v>26</v>
      </c>
      <c r="D335" s="28"/>
      <c r="E335" s="28"/>
    </row>
    <row r="336" spans="2:5" x14ac:dyDescent="0.3">
      <c r="B336" s="26" t="s">
        <v>2</v>
      </c>
      <c r="C336" s="17">
        <v>4</v>
      </c>
      <c r="D336" s="28"/>
      <c r="E336" s="28"/>
    </row>
    <row r="337" spans="2:5" x14ac:dyDescent="0.3">
      <c r="B337" s="26" t="s">
        <v>0</v>
      </c>
      <c r="C337" s="17">
        <v>3</v>
      </c>
      <c r="D337" s="28"/>
      <c r="E337" s="28"/>
    </row>
    <row r="338" spans="2:5" x14ac:dyDescent="0.3">
      <c r="B338" s="10" t="s">
        <v>70</v>
      </c>
      <c r="C338" s="11">
        <v>61</v>
      </c>
      <c r="D338" s="36">
        <f>C339/C338</f>
        <v>0.55737704918032782</v>
      </c>
      <c r="E338" s="36">
        <f>C339/(C338-C341-C342)</f>
        <v>0.66666666666666663</v>
      </c>
    </row>
    <row r="339" spans="2:5" x14ac:dyDescent="0.3">
      <c r="B339" s="25" t="s">
        <v>79</v>
      </c>
      <c r="C339" s="13">
        <v>34</v>
      </c>
      <c r="D339" s="28"/>
      <c r="E339" s="28"/>
    </row>
    <row r="340" spans="2:5" x14ac:dyDescent="0.3">
      <c r="B340" s="25" t="s">
        <v>6</v>
      </c>
      <c r="C340" s="13">
        <v>27</v>
      </c>
      <c r="D340" s="28"/>
      <c r="E340" s="28"/>
    </row>
    <row r="341" spans="2:5" x14ac:dyDescent="0.3">
      <c r="B341" s="26" t="s">
        <v>4</v>
      </c>
      <c r="C341" s="17">
        <v>3</v>
      </c>
      <c r="D341" s="28"/>
      <c r="E341" s="28"/>
    </row>
    <row r="342" spans="2:5" x14ac:dyDescent="0.3">
      <c r="B342" s="26" t="s">
        <v>3</v>
      </c>
      <c r="C342" s="17">
        <v>7</v>
      </c>
      <c r="D342" s="28"/>
      <c r="E342" s="28"/>
    </row>
    <row r="343" spans="2:5" x14ac:dyDescent="0.3">
      <c r="B343" s="26" t="s">
        <v>7</v>
      </c>
      <c r="C343" s="17">
        <v>12</v>
      </c>
      <c r="D343" s="28"/>
      <c r="E343" s="28"/>
    </row>
    <row r="344" spans="2:5" x14ac:dyDescent="0.3">
      <c r="B344" s="26" t="s">
        <v>2</v>
      </c>
      <c r="C344" s="17">
        <v>4</v>
      </c>
      <c r="D344" s="28"/>
      <c r="E344" s="28"/>
    </row>
    <row r="345" spans="2:5" x14ac:dyDescent="0.3">
      <c r="B345" s="26" t="s">
        <v>0</v>
      </c>
      <c r="C345" s="17">
        <v>1</v>
      </c>
      <c r="D345" s="28"/>
      <c r="E345" s="28"/>
    </row>
    <row r="346" spans="2:5" x14ac:dyDescent="0.3">
      <c r="B346" s="10" t="s">
        <v>60</v>
      </c>
      <c r="C346" s="11">
        <v>1302</v>
      </c>
      <c r="D346" s="36">
        <f>C347/C346</f>
        <v>0.49769585253456222</v>
      </c>
      <c r="E346" s="36">
        <f>C347/(C346-C349-C350-C354-C355)</f>
        <v>0.6067415730337079</v>
      </c>
    </row>
    <row r="347" spans="2:5" x14ac:dyDescent="0.3">
      <c r="B347" s="25" t="s">
        <v>79</v>
      </c>
      <c r="C347" s="13">
        <v>648</v>
      </c>
      <c r="D347" s="28"/>
      <c r="E347" s="28"/>
    </row>
    <row r="348" spans="2:5" x14ac:dyDescent="0.3">
      <c r="B348" s="25" t="s">
        <v>1</v>
      </c>
      <c r="C348" s="13">
        <v>40</v>
      </c>
      <c r="D348" s="28"/>
      <c r="E348" s="28"/>
    </row>
    <row r="349" spans="2:5" x14ac:dyDescent="0.3">
      <c r="B349" s="26" t="s">
        <v>4</v>
      </c>
      <c r="C349" s="17">
        <v>8</v>
      </c>
      <c r="D349" s="28"/>
      <c r="E349" s="28"/>
    </row>
    <row r="350" spans="2:5" x14ac:dyDescent="0.3">
      <c r="B350" s="26" t="s">
        <v>3</v>
      </c>
      <c r="C350" s="17">
        <v>8</v>
      </c>
      <c r="D350" s="28"/>
      <c r="E350" s="28"/>
    </row>
    <row r="351" spans="2:5" x14ac:dyDescent="0.3">
      <c r="B351" s="26" t="s">
        <v>2</v>
      </c>
      <c r="C351" s="17">
        <v>6</v>
      </c>
      <c r="D351" s="28"/>
      <c r="E351" s="28"/>
    </row>
    <row r="352" spans="2:5" x14ac:dyDescent="0.3">
      <c r="B352" s="26" t="s">
        <v>0</v>
      </c>
      <c r="C352" s="17">
        <v>18</v>
      </c>
      <c r="D352" s="28"/>
      <c r="E352" s="28"/>
    </row>
    <row r="353" spans="2:5" x14ac:dyDescent="0.3">
      <c r="B353" s="25" t="s">
        <v>6</v>
      </c>
      <c r="C353" s="13">
        <v>614</v>
      </c>
      <c r="D353" s="28"/>
      <c r="E353" s="28"/>
    </row>
    <row r="354" spans="2:5" x14ac:dyDescent="0.3">
      <c r="B354" s="26" t="s">
        <v>4</v>
      </c>
      <c r="C354" s="17">
        <v>66</v>
      </c>
      <c r="D354" s="28"/>
      <c r="E354" s="28"/>
    </row>
    <row r="355" spans="2:5" x14ac:dyDescent="0.3">
      <c r="B355" s="26" t="s">
        <v>3</v>
      </c>
      <c r="C355" s="17">
        <v>152</v>
      </c>
      <c r="D355" s="28"/>
      <c r="E355" s="28"/>
    </row>
    <row r="356" spans="2:5" x14ac:dyDescent="0.3">
      <c r="B356" s="26" t="s">
        <v>7</v>
      </c>
      <c r="C356" s="17">
        <v>311</v>
      </c>
      <c r="D356" s="28"/>
      <c r="E356" s="28"/>
    </row>
    <row r="357" spans="2:5" x14ac:dyDescent="0.3">
      <c r="B357" s="26" t="s">
        <v>2</v>
      </c>
      <c r="C357" s="17">
        <v>64</v>
      </c>
      <c r="D357" s="28"/>
      <c r="E357" s="28"/>
    </row>
    <row r="358" spans="2:5" x14ac:dyDescent="0.3">
      <c r="B358" s="26" t="s">
        <v>0</v>
      </c>
      <c r="C358" s="17">
        <v>21</v>
      </c>
      <c r="D358" s="28"/>
      <c r="E358" s="28"/>
    </row>
    <row r="359" spans="2:5" x14ac:dyDescent="0.3">
      <c r="B359" s="10" t="s">
        <v>72</v>
      </c>
      <c r="C359" s="11">
        <v>260</v>
      </c>
      <c r="D359" s="36">
        <f>C360/C359</f>
        <v>0.49230769230769234</v>
      </c>
      <c r="E359" s="36">
        <f>C360/(C359-C362-C363)</f>
        <v>0.60377358490566035</v>
      </c>
    </row>
    <row r="360" spans="2:5" x14ac:dyDescent="0.3">
      <c r="B360" s="25" t="s">
        <v>79</v>
      </c>
      <c r="C360" s="13">
        <v>128</v>
      </c>
      <c r="D360" s="28"/>
      <c r="E360" s="28"/>
    </row>
    <row r="361" spans="2:5" x14ac:dyDescent="0.3">
      <c r="B361" s="25" t="s">
        <v>6</v>
      </c>
      <c r="C361" s="13">
        <v>132</v>
      </c>
      <c r="D361" s="28"/>
      <c r="E361" s="28"/>
    </row>
    <row r="362" spans="2:5" x14ac:dyDescent="0.3">
      <c r="B362" s="26" t="s">
        <v>4</v>
      </c>
      <c r="C362" s="17">
        <v>14</v>
      </c>
      <c r="D362" s="28"/>
      <c r="E362" s="28"/>
    </row>
    <row r="363" spans="2:5" x14ac:dyDescent="0.3">
      <c r="B363" s="26" t="s">
        <v>3</v>
      </c>
      <c r="C363" s="17">
        <v>34</v>
      </c>
      <c r="D363" s="28"/>
      <c r="E363" s="28"/>
    </row>
    <row r="364" spans="2:5" x14ac:dyDescent="0.3">
      <c r="B364" s="26" t="s">
        <v>7</v>
      </c>
      <c r="C364" s="17">
        <v>55</v>
      </c>
      <c r="D364" s="28"/>
      <c r="E364" s="28"/>
    </row>
    <row r="365" spans="2:5" x14ac:dyDescent="0.3">
      <c r="B365" s="26" t="s">
        <v>2</v>
      </c>
      <c r="C365" s="17">
        <v>23</v>
      </c>
      <c r="D365" s="28"/>
      <c r="E365" s="28"/>
    </row>
    <row r="366" spans="2:5" x14ac:dyDescent="0.3">
      <c r="B366" s="26" t="s">
        <v>0</v>
      </c>
      <c r="C366" s="17">
        <v>6</v>
      </c>
      <c r="D366" s="28"/>
      <c r="E366" s="28"/>
    </row>
    <row r="367" spans="2:5" x14ac:dyDescent="0.3">
      <c r="B367" s="10" t="s">
        <v>75</v>
      </c>
      <c r="C367" s="11">
        <v>62</v>
      </c>
      <c r="D367" s="36">
        <f>C368/C367</f>
        <v>0.5</v>
      </c>
      <c r="E367" s="36">
        <f>C368/(C367-C370-C373-C374)</f>
        <v>0.70454545454545459</v>
      </c>
    </row>
    <row r="368" spans="2:5" x14ac:dyDescent="0.3">
      <c r="B368" s="25" t="s">
        <v>79</v>
      </c>
      <c r="C368" s="13">
        <v>31</v>
      </c>
      <c r="D368" s="28"/>
      <c r="E368" s="28"/>
    </row>
    <row r="369" spans="2:5" x14ac:dyDescent="0.3">
      <c r="B369" s="25" t="s">
        <v>1</v>
      </c>
      <c r="C369" s="13">
        <v>4</v>
      </c>
      <c r="D369" s="28"/>
      <c r="E369" s="28"/>
    </row>
    <row r="370" spans="2:5" x14ac:dyDescent="0.3">
      <c r="B370" s="26" t="s">
        <v>3</v>
      </c>
      <c r="C370" s="17">
        <v>2</v>
      </c>
      <c r="D370" s="28"/>
      <c r="E370" s="28"/>
    </row>
    <row r="371" spans="2:5" x14ac:dyDescent="0.3">
      <c r="B371" s="26" t="s">
        <v>0</v>
      </c>
      <c r="C371" s="17">
        <v>2</v>
      </c>
      <c r="D371" s="28"/>
      <c r="E371" s="28"/>
    </row>
    <row r="372" spans="2:5" x14ac:dyDescent="0.3">
      <c r="B372" s="25" t="s">
        <v>6</v>
      </c>
      <c r="C372" s="13">
        <v>27</v>
      </c>
      <c r="D372" s="28"/>
      <c r="E372" s="28"/>
    </row>
    <row r="373" spans="2:5" x14ac:dyDescent="0.3">
      <c r="B373" s="26" t="s">
        <v>4</v>
      </c>
      <c r="C373" s="17">
        <v>7</v>
      </c>
      <c r="D373" s="28"/>
      <c r="E373" s="28"/>
    </row>
    <row r="374" spans="2:5" x14ac:dyDescent="0.3">
      <c r="B374" s="26" t="s">
        <v>3</v>
      </c>
      <c r="C374" s="17">
        <v>9</v>
      </c>
      <c r="D374" s="28"/>
      <c r="E374" s="28"/>
    </row>
    <row r="375" spans="2:5" x14ac:dyDescent="0.3">
      <c r="B375" s="26" t="s">
        <v>7</v>
      </c>
      <c r="C375" s="17">
        <v>8</v>
      </c>
      <c r="D375" s="28"/>
      <c r="E375" s="28"/>
    </row>
    <row r="376" spans="2:5" x14ac:dyDescent="0.3">
      <c r="B376" s="26" t="s">
        <v>0</v>
      </c>
      <c r="C376" s="17">
        <v>3</v>
      </c>
      <c r="D376" s="28"/>
      <c r="E376" s="28"/>
    </row>
    <row r="377" spans="2:5" x14ac:dyDescent="0.3">
      <c r="B377" s="10" t="s">
        <v>77</v>
      </c>
      <c r="C377" s="11">
        <v>93</v>
      </c>
      <c r="D377" s="36">
        <f>C378/C377</f>
        <v>0.64516129032258063</v>
      </c>
      <c r="E377" s="36">
        <f>C378/(C377-C380-C381)</f>
        <v>0.7407407407407407</v>
      </c>
    </row>
    <row r="378" spans="2:5" x14ac:dyDescent="0.3">
      <c r="B378" s="25" t="s">
        <v>79</v>
      </c>
      <c r="C378" s="13">
        <v>60</v>
      </c>
      <c r="D378" s="28"/>
      <c r="E378" s="28"/>
    </row>
    <row r="379" spans="2:5" x14ac:dyDescent="0.3">
      <c r="B379" s="25" t="s">
        <v>6</v>
      </c>
      <c r="C379" s="13">
        <v>33</v>
      </c>
      <c r="D379" s="28"/>
      <c r="E379" s="28"/>
    </row>
    <row r="380" spans="2:5" x14ac:dyDescent="0.3">
      <c r="B380" s="26" t="s">
        <v>4</v>
      </c>
      <c r="C380" s="17">
        <v>4</v>
      </c>
      <c r="D380" s="28"/>
      <c r="E380" s="28"/>
    </row>
    <row r="381" spans="2:5" x14ac:dyDescent="0.3">
      <c r="B381" s="26" t="s">
        <v>3</v>
      </c>
      <c r="C381" s="17">
        <v>8</v>
      </c>
      <c r="D381" s="28"/>
      <c r="E381" s="28"/>
    </row>
    <row r="382" spans="2:5" x14ac:dyDescent="0.3">
      <c r="B382" s="26" t="s">
        <v>7</v>
      </c>
      <c r="C382" s="17">
        <v>12</v>
      </c>
      <c r="D382" s="28"/>
      <c r="E382" s="28"/>
    </row>
    <row r="383" spans="2:5" x14ac:dyDescent="0.3">
      <c r="B383" s="26" t="s">
        <v>2</v>
      </c>
      <c r="C383" s="17">
        <v>6</v>
      </c>
      <c r="D383" s="28"/>
      <c r="E383" s="28"/>
    </row>
    <row r="384" spans="2:5" ht="15" thickBot="1" x14ac:dyDescent="0.35">
      <c r="B384" s="26" t="s">
        <v>0</v>
      </c>
      <c r="C384" s="17">
        <v>3</v>
      </c>
      <c r="D384" s="28"/>
      <c r="E384" s="28"/>
    </row>
    <row r="385" spans="2:5" ht="15" thickBot="1" x14ac:dyDescent="0.35">
      <c r="B385" s="8" t="s">
        <v>16</v>
      </c>
      <c r="C385" s="9">
        <v>1118</v>
      </c>
      <c r="D385" s="27">
        <f>(C387+C394+C404+C410+C421+C430+C442+C448+C456+C466)/C385</f>
        <v>0.65295169946332732</v>
      </c>
      <c r="E385" s="27">
        <f>(C387+C394+C404+C410+C421+C430+C442+C448+C456+C466)/(C385-C398-C399-C415-C416-C425-C436-C437-C444-C452-C461-C462-C468)</f>
        <v>0.75569358178053825</v>
      </c>
    </row>
    <row r="386" spans="2:5" x14ac:dyDescent="0.3">
      <c r="B386" s="10" t="s">
        <v>44</v>
      </c>
      <c r="C386" s="11">
        <v>18</v>
      </c>
      <c r="D386" s="36">
        <f>C387/C386</f>
        <v>0.77777777777777779</v>
      </c>
      <c r="E386" s="36">
        <f>C387/(C386)</f>
        <v>0.77777777777777779</v>
      </c>
    </row>
    <row r="387" spans="2:5" x14ac:dyDescent="0.3">
      <c r="B387" s="25" t="s">
        <v>79</v>
      </c>
      <c r="C387" s="13">
        <v>14</v>
      </c>
      <c r="D387" s="28"/>
      <c r="E387" s="28"/>
    </row>
    <row r="388" spans="2:5" x14ac:dyDescent="0.3">
      <c r="B388" s="25" t="s">
        <v>1</v>
      </c>
      <c r="C388" s="13">
        <v>1</v>
      </c>
      <c r="D388" s="28"/>
      <c r="E388" s="28"/>
    </row>
    <row r="389" spans="2:5" x14ac:dyDescent="0.3">
      <c r="B389" s="26" t="s">
        <v>2</v>
      </c>
      <c r="C389" s="17">
        <v>1</v>
      </c>
      <c r="D389" s="28"/>
      <c r="E389" s="28"/>
    </row>
    <row r="390" spans="2:5" x14ac:dyDescent="0.3">
      <c r="B390" s="25" t="s">
        <v>6</v>
      </c>
      <c r="C390" s="13">
        <v>3</v>
      </c>
      <c r="D390" s="28"/>
      <c r="E390" s="28"/>
    </row>
    <row r="391" spans="2:5" x14ac:dyDescent="0.3">
      <c r="B391" s="26" t="s">
        <v>7</v>
      </c>
      <c r="C391" s="17">
        <v>2</v>
      </c>
      <c r="D391" s="28"/>
      <c r="E391" s="28"/>
    </row>
    <row r="392" spans="2:5" x14ac:dyDescent="0.3">
      <c r="B392" s="26" t="s">
        <v>2</v>
      </c>
      <c r="C392" s="17">
        <v>1</v>
      </c>
      <c r="D392" s="28"/>
      <c r="E392" s="28"/>
    </row>
    <row r="393" spans="2:5" x14ac:dyDescent="0.3">
      <c r="B393" s="10" t="s">
        <v>46</v>
      </c>
      <c r="C393" s="11">
        <v>418</v>
      </c>
      <c r="D393" s="36">
        <f>C394/C393</f>
        <v>0.67464114832535882</v>
      </c>
      <c r="E393" s="36">
        <f>C394/(C393-C398-C399)</f>
        <v>0.78333333333333333</v>
      </c>
    </row>
    <row r="394" spans="2:5" x14ac:dyDescent="0.3">
      <c r="B394" s="25" t="s">
        <v>79</v>
      </c>
      <c r="C394" s="13">
        <v>282</v>
      </c>
      <c r="D394" s="28"/>
      <c r="E394" s="28"/>
    </row>
    <row r="395" spans="2:5" x14ac:dyDescent="0.3">
      <c r="B395" s="25" t="s">
        <v>1</v>
      </c>
      <c r="C395" s="13">
        <v>2</v>
      </c>
      <c r="D395" s="28"/>
      <c r="E395" s="28"/>
    </row>
    <row r="396" spans="2:5" x14ac:dyDescent="0.3">
      <c r="B396" s="26" t="s">
        <v>2</v>
      </c>
      <c r="C396" s="17">
        <v>2</v>
      </c>
      <c r="D396" s="28"/>
      <c r="E396" s="28"/>
    </row>
    <row r="397" spans="2:5" x14ac:dyDescent="0.3">
      <c r="B397" s="25" t="s">
        <v>6</v>
      </c>
      <c r="C397" s="13">
        <v>134</v>
      </c>
      <c r="D397" s="28"/>
      <c r="E397" s="28"/>
    </row>
    <row r="398" spans="2:5" x14ac:dyDescent="0.3">
      <c r="B398" s="26" t="s">
        <v>4</v>
      </c>
      <c r="C398" s="17">
        <v>48</v>
      </c>
      <c r="D398" s="28"/>
      <c r="E398" s="28"/>
    </row>
    <row r="399" spans="2:5" x14ac:dyDescent="0.3">
      <c r="B399" s="26" t="s">
        <v>3</v>
      </c>
      <c r="C399" s="17">
        <v>10</v>
      </c>
      <c r="D399" s="28"/>
      <c r="E399" s="28"/>
    </row>
    <row r="400" spans="2:5" x14ac:dyDescent="0.3">
      <c r="B400" s="26" t="s">
        <v>7</v>
      </c>
      <c r="C400" s="17">
        <v>47</v>
      </c>
      <c r="D400" s="28"/>
      <c r="E400" s="28"/>
    </row>
    <row r="401" spans="2:5" x14ac:dyDescent="0.3">
      <c r="B401" s="26" t="s">
        <v>2</v>
      </c>
      <c r="C401" s="17">
        <v>25</v>
      </c>
      <c r="D401" s="28"/>
      <c r="E401" s="28"/>
    </row>
    <row r="402" spans="2:5" x14ac:dyDescent="0.3">
      <c r="B402" s="26" t="s">
        <v>0</v>
      </c>
      <c r="C402" s="17">
        <v>4</v>
      </c>
      <c r="D402" s="28"/>
      <c r="E402" s="28"/>
    </row>
    <row r="403" spans="2:5" x14ac:dyDescent="0.3">
      <c r="B403" s="10" t="s">
        <v>45</v>
      </c>
      <c r="C403" s="11">
        <v>31</v>
      </c>
      <c r="D403" s="36">
        <f>C404/C403</f>
        <v>0.90322580645161288</v>
      </c>
      <c r="E403" s="36">
        <f>C404/(C403)</f>
        <v>0.90322580645161288</v>
      </c>
    </row>
    <row r="404" spans="2:5" x14ac:dyDescent="0.3">
      <c r="B404" s="25" t="s">
        <v>79</v>
      </c>
      <c r="C404" s="13">
        <v>28</v>
      </c>
      <c r="D404" s="28"/>
      <c r="E404" s="28"/>
    </row>
    <row r="405" spans="2:5" x14ac:dyDescent="0.3">
      <c r="B405" s="25" t="s">
        <v>1</v>
      </c>
      <c r="C405" s="13">
        <v>1</v>
      </c>
      <c r="D405" s="28"/>
      <c r="E405" s="28"/>
    </row>
    <row r="406" spans="2:5" x14ac:dyDescent="0.3">
      <c r="B406" s="26" t="s">
        <v>2</v>
      </c>
      <c r="C406" s="17">
        <v>1</v>
      </c>
      <c r="D406" s="28"/>
      <c r="E406" s="28"/>
    </row>
    <row r="407" spans="2:5" x14ac:dyDescent="0.3">
      <c r="B407" s="25" t="s">
        <v>6</v>
      </c>
      <c r="C407" s="13">
        <v>2</v>
      </c>
      <c r="D407" s="28"/>
      <c r="E407" s="28"/>
    </row>
    <row r="408" spans="2:5" x14ac:dyDescent="0.3">
      <c r="B408" s="26" t="s">
        <v>2</v>
      </c>
      <c r="C408" s="17">
        <v>2</v>
      </c>
      <c r="D408" s="28"/>
      <c r="E408" s="28"/>
    </row>
    <row r="409" spans="2:5" x14ac:dyDescent="0.3">
      <c r="B409" s="10" t="s">
        <v>48</v>
      </c>
      <c r="C409" s="11">
        <v>127</v>
      </c>
      <c r="D409" s="36">
        <f>C410/C409</f>
        <v>0.64566929133858264</v>
      </c>
      <c r="E409" s="36">
        <f>C410/(C409-C415-C417)</f>
        <v>0.79611650485436891</v>
      </c>
    </row>
    <row r="410" spans="2:5" x14ac:dyDescent="0.3">
      <c r="B410" s="25" t="s">
        <v>79</v>
      </c>
      <c r="C410" s="13">
        <v>82</v>
      </c>
      <c r="D410" s="28"/>
      <c r="E410" s="28"/>
    </row>
    <row r="411" spans="2:5" x14ac:dyDescent="0.3">
      <c r="B411" s="25" t="s">
        <v>1</v>
      </c>
      <c r="C411" s="13">
        <v>2</v>
      </c>
      <c r="D411" s="28"/>
      <c r="E411" s="28"/>
    </row>
    <row r="412" spans="2:5" x14ac:dyDescent="0.3">
      <c r="B412" s="26" t="s">
        <v>7</v>
      </c>
      <c r="C412" s="17">
        <v>1</v>
      </c>
      <c r="D412" s="28"/>
      <c r="E412" s="28"/>
    </row>
    <row r="413" spans="2:5" x14ac:dyDescent="0.3">
      <c r="B413" s="26" t="s">
        <v>2</v>
      </c>
      <c r="C413" s="17">
        <v>1</v>
      </c>
      <c r="D413" s="28"/>
      <c r="E413" s="28"/>
    </row>
    <row r="414" spans="2:5" x14ac:dyDescent="0.3">
      <c r="B414" s="25" t="s">
        <v>6</v>
      </c>
      <c r="C414" s="13">
        <v>43</v>
      </c>
      <c r="D414" s="28"/>
      <c r="E414" s="28"/>
    </row>
    <row r="415" spans="2:5" x14ac:dyDescent="0.3">
      <c r="B415" s="26" t="s">
        <v>4</v>
      </c>
      <c r="C415" s="17">
        <v>15</v>
      </c>
      <c r="D415" s="28"/>
      <c r="E415" s="28"/>
    </row>
    <row r="416" spans="2:5" x14ac:dyDescent="0.3">
      <c r="B416" s="26" t="s">
        <v>3</v>
      </c>
      <c r="C416" s="17">
        <v>5</v>
      </c>
      <c r="D416" s="28"/>
      <c r="E416" s="28"/>
    </row>
    <row r="417" spans="2:5" x14ac:dyDescent="0.3">
      <c r="B417" s="26" t="s">
        <v>7</v>
      </c>
      <c r="C417" s="17">
        <v>9</v>
      </c>
      <c r="D417" s="28"/>
      <c r="E417" s="28"/>
    </row>
    <row r="418" spans="2:5" x14ac:dyDescent="0.3">
      <c r="B418" s="26" t="s">
        <v>2</v>
      </c>
      <c r="C418" s="17">
        <v>13</v>
      </c>
      <c r="D418" s="28"/>
      <c r="E418" s="28"/>
    </row>
    <row r="419" spans="2:5" x14ac:dyDescent="0.3">
      <c r="B419" s="26" t="s">
        <v>0</v>
      </c>
      <c r="C419" s="17">
        <v>1</v>
      </c>
      <c r="D419" s="28"/>
      <c r="E419" s="28"/>
    </row>
    <row r="420" spans="2:5" x14ac:dyDescent="0.3">
      <c r="B420" s="10" t="s">
        <v>49</v>
      </c>
      <c r="C420" s="11">
        <v>93</v>
      </c>
      <c r="D420" s="36">
        <f>C421/C420</f>
        <v>0.79569892473118276</v>
      </c>
      <c r="E420" s="36">
        <f>C421/(C420-C425)</f>
        <v>0.87058823529411766</v>
      </c>
    </row>
    <row r="421" spans="2:5" x14ac:dyDescent="0.3">
      <c r="B421" s="25" t="s">
        <v>79</v>
      </c>
      <c r="C421" s="13">
        <v>74</v>
      </c>
      <c r="D421" s="28"/>
      <c r="E421" s="28"/>
    </row>
    <row r="422" spans="2:5" x14ac:dyDescent="0.3">
      <c r="B422" s="25" t="s">
        <v>1</v>
      </c>
      <c r="C422" s="13">
        <v>1</v>
      </c>
      <c r="D422" s="28"/>
      <c r="E422" s="28"/>
    </row>
    <row r="423" spans="2:5" x14ac:dyDescent="0.3">
      <c r="B423" s="26" t="s">
        <v>2</v>
      </c>
      <c r="C423" s="17">
        <v>1</v>
      </c>
      <c r="D423" s="28"/>
      <c r="E423" s="28"/>
    </row>
    <row r="424" spans="2:5" x14ac:dyDescent="0.3">
      <c r="B424" s="25" t="s">
        <v>6</v>
      </c>
      <c r="C424" s="13">
        <v>18</v>
      </c>
      <c r="D424" s="28"/>
      <c r="E424" s="28"/>
    </row>
    <row r="425" spans="2:5" x14ac:dyDescent="0.3">
      <c r="B425" s="26" t="s">
        <v>4</v>
      </c>
      <c r="C425" s="17">
        <v>8</v>
      </c>
      <c r="D425" s="28"/>
      <c r="E425" s="28"/>
    </row>
    <row r="426" spans="2:5" x14ac:dyDescent="0.3">
      <c r="B426" s="26" t="s">
        <v>7</v>
      </c>
      <c r="C426" s="17">
        <v>5</v>
      </c>
      <c r="D426" s="28"/>
      <c r="E426" s="28"/>
    </row>
    <row r="427" spans="2:5" x14ac:dyDescent="0.3">
      <c r="B427" s="26" t="s">
        <v>2</v>
      </c>
      <c r="C427" s="17">
        <v>3</v>
      </c>
      <c r="D427" s="28"/>
      <c r="E427" s="28"/>
    </row>
    <row r="428" spans="2:5" x14ac:dyDescent="0.3">
      <c r="B428" s="26" t="s">
        <v>0</v>
      </c>
      <c r="C428" s="17">
        <v>2</v>
      </c>
      <c r="D428" s="28"/>
      <c r="E428" s="28"/>
    </row>
    <row r="429" spans="2:5" x14ac:dyDescent="0.3">
      <c r="B429" s="10" t="s">
        <v>40</v>
      </c>
      <c r="C429" s="11">
        <v>234</v>
      </c>
      <c r="D429" s="36">
        <f>C430/C429</f>
        <v>0.62393162393162394</v>
      </c>
      <c r="E429" s="36">
        <f>C430/(C429-C436-C437)</f>
        <v>0.70531400966183577</v>
      </c>
    </row>
    <row r="430" spans="2:5" x14ac:dyDescent="0.3">
      <c r="B430" s="25" t="s">
        <v>79</v>
      </c>
      <c r="C430" s="13">
        <v>146</v>
      </c>
      <c r="D430" s="28"/>
      <c r="E430" s="28"/>
    </row>
    <row r="431" spans="2:5" x14ac:dyDescent="0.3">
      <c r="B431" s="25" t="s">
        <v>1</v>
      </c>
      <c r="C431" s="13">
        <v>3</v>
      </c>
      <c r="D431" s="28"/>
      <c r="E431" s="28"/>
    </row>
    <row r="432" spans="2:5" x14ac:dyDescent="0.3">
      <c r="B432" s="26" t="s">
        <v>7</v>
      </c>
      <c r="C432" s="17">
        <v>1</v>
      </c>
      <c r="D432" s="28"/>
      <c r="E432" s="28"/>
    </row>
    <row r="433" spans="2:5" x14ac:dyDescent="0.3">
      <c r="B433" s="26" t="s">
        <v>2</v>
      </c>
      <c r="C433" s="17">
        <v>1</v>
      </c>
      <c r="D433" s="28"/>
      <c r="E433" s="28"/>
    </row>
    <row r="434" spans="2:5" x14ac:dyDescent="0.3">
      <c r="B434" s="26" t="s">
        <v>0</v>
      </c>
      <c r="C434" s="17">
        <v>1</v>
      </c>
      <c r="D434" s="28"/>
      <c r="E434" s="28"/>
    </row>
    <row r="435" spans="2:5" x14ac:dyDescent="0.3">
      <c r="B435" s="25" t="s">
        <v>6</v>
      </c>
      <c r="C435" s="13">
        <v>85</v>
      </c>
      <c r="D435" s="28"/>
      <c r="E435" s="28"/>
    </row>
    <row r="436" spans="2:5" x14ac:dyDescent="0.3">
      <c r="B436" s="26" t="s">
        <v>4</v>
      </c>
      <c r="C436" s="17">
        <v>23</v>
      </c>
      <c r="D436" s="28"/>
      <c r="E436" s="28"/>
    </row>
    <row r="437" spans="2:5" x14ac:dyDescent="0.3">
      <c r="B437" s="26" t="s">
        <v>3</v>
      </c>
      <c r="C437" s="17">
        <v>4</v>
      </c>
      <c r="D437" s="28"/>
      <c r="E437" s="28"/>
    </row>
    <row r="438" spans="2:5" x14ac:dyDescent="0.3">
      <c r="B438" s="26" t="s">
        <v>7</v>
      </c>
      <c r="C438" s="17">
        <v>36</v>
      </c>
      <c r="D438" s="28"/>
      <c r="E438" s="28"/>
    </row>
    <row r="439" spans="2:5" x14ac:dyDescent="0.3">
      <c r="B439" s="26" t="s">
        <v>2</v>
      </c>
      <c r="C439" s="17">
        <v>20</v>
      </c>
      <c r="D439" s="28"/>
      <c r="E439" s="28"/>
    </row>
    <row r="440" spans="2:5" x14ac:dyDescent="0.3">
      <c r="B440" s="26" t="s">
        <v>0</v>
      </c>
      <c r="C440" s="17">
        <v>2</v>
      </c>
      <c r="D440" s="28"/>
      <c r="E440" s="28"/>
    </row>
    <row r="441" spans="2:5" x14ac:dyDescent="0.3">
      <c r="B441" s="10" t="s">
        <v>59</v>
      </c>
      <c r="C441" s="11">
        <v>31</v>
      </c>
      <c r="D441" s="36">
        <f>C442/C441</f>
        <v>0.5161290322580645</v>
      </c>
      <c r="E441" s="36">
        <f>C442/(C441-C444)</f>
        <v>0.76190476190476186</v>
      </c>
    </row>
    <row r="442" spans="2:5" x14ac:dyDescent="0.3">
      <c r="B442" s="25" t="s">
        <v>79</v>
      </c>
      <c r="C442" s="13">
        <v>16</v>
      </c>
      <c r="D442" s="28"/>
      <c r="E442" s="28"/>
    </row>
    <row r="443" spans="2:5" x14ac:dyDescent="0.3">
      <c r="B443" s="25" t="s">
        <v>6</v>
      </c>
      <c r="C443" s="13">
        <v>15</v>
      </c>
      <c r="D443" s="28"/>
      <c r="E443" s="28"/>
    </row>
    <row r="444" spans="2:5" x14ac:dyDescent="0.3">
      <c r="B444" s="26" t="s">
        <v>4</v>
      </c>
      <c r="C444" s="17">
        <v>10</v>
      </c>
      <c r="D444" s="28"/>
      <c r="E444" s="28"/>
    </row>
    <row r="445" spans="2:5" x14ac:dyDescent="0.3">
      <c r="B445" s="26" t="s">
        <v>7</v>
      </c>
      <c r="C445" s="17">
        <v>2</v>
      </c>
      <c r="D445" s="28"/>
      <c r="E445" s="28"/>
    </row>
    <row r="446" spans="2:5" x14ac:dyDescent="0.3">
      <c r="B446" s="26" t="s">
        <v>2</v>
      </c>
      <c r="C446" s="17">
        <v>3</v>
      </c>
      <c r="D446" s="28"/>
      <c r="E446" s="28"/>
    </row>
    <row r="447" spans="2:5" x14ac:dyDescent="0.3">
      <c r="B447" s="10" t="s">
        <v>65</v>
      </c>
      <c r="C447" s="11">
        <v>12</v>
      </c>
      <c r="D447" s="36">
        <f>C448/C447</f>
        <v>0.16666666666666666</v>
      </c>
      <c r="E447" s="36">
        <f>C448/(C447-C452)</f>
        <v>0.25</v>
      </c>
    </row>
    <row r="448" spans="2:5" x14ac:dyDescent="0.3">
      <c r="B448" s="25" t="s">
        <v>79</v>
      </c>
      <c r="C448" s="13">
        <v>2</v>
      </c>
      <c r="D448" s="28"/>
      <c r="E448" s="28"/>
    </row>
    <row r="449" spans="2:5" x14ac:dyDescent="0.3">
      <c r="B449" s="25" t="s">
        <v>1</v>
      </c>
      <c r="C449" s="13">
        <v>1</v>
      </c>
      <c r="D449" s="28"/>
      <c r="E449" s="28"/>
    </row>
    <row r="450" spans="2:5" x14ac:dyDescent="0.3">
      <c r="B450" s="26" t="s">
        <v>2</v>
      </c>
      <c r="C450" s="17">
        <v>1</v>
      </c>
      <c r="D450" s="28"/>
      <c r="E450" s="28"/>
    </row>
    <row r="451" spans="2:5" x14ac:dyDescent="0.3">
      <c r="B451" s="25" t="s">
        <v>6</v>
      </c>
      <c r="C451" s="13">
        <v>9</v>
      </c>
      <c r="D451" s="28"/>
      <c r="E451" s="28"/>
    </row>
    <row r="452" spans="2:5" x14ac:dyDescent="0.3">
      <c r="B452" s="26" t="s">
        <v>4</v>
      </c>
      <c r="C452" s="17">
        <v>4</v>
      </c>
      <c r="D452" s="28"/>
      <c r="E452" s="28"/>
    </row>
    <row r="453" spans="2:5" x14ac:dyDescent="0.3">
      <c r="B453" s="26" t="s">
        <v>7</v>
      </c>
      <c r="C453" s="17">
        <v>3</v>
      </c>
      <c r="D453" s="28"/>
      <c r="E453" s="28"/>
    </row>
    <row r="454" spans="2:5" x14ac:dyDescent="0.3">
      <c r="B454" s="26" t="s">
        <v>2</v>
      </c>
      <c r="C454" s="17">
        <v>2</v>
      </c>
      <c r="D454" s="28"/>
      <c r="E454" s="28"/>
    </row>
    <row r="455" spans="2:5" x14ac:dyDescent="0.3">
      <c r="B455" s="10" t="s">
        <v>60</v>
      </c>
      <c r="C455" s="11">
        <v>123</v>
      </c>
      <c r="D455" s="36">
        <f>C456/C455</f>
        <v>0.52845528455284552</v>
      </c>
      <c r="E455" s="36">
        <f>C456/(C455-C461-C462)</f>
        <v>0.625</v>
      </c>
    </row>
    <row r="456" spans="2:5" x14ac:dyDescent="0.3">
      <c r="B456" s="25" t="s">
        <v>79</v>
      </c>
      <c r="C456" s="13">
        <v>65</v>
      </c>
      <c r="D456" s="28"/>
      <c r="E456" s="28"/>
    </row>
    <row r="457" spans="2:5" x14ac:dyDescent="0.3">
      <c r="B457" s="25" t="s">
        <v>1</v>
      </c>
      <c r="C457" s="13">
        <v>2</v>
      </c>
      <c r="D457" s="28"/>
      <c r="E457" s="28"/>
    </row>
    <row r="458" spans="2:5" x14ac:dyDescent="0.3">
      <c r="B458" s="26" t="s">
        <v>2</v>
      </c>
      <c r="C458" s="17">
        <v>1</v>
      </c>
      <c r="D458" s="28"/>
      <c r="E458" s="28"/>
    </row>
    <row r="459" spans="2:5" x14ac:dyDescent="0.3">
      <c r="B459" s="26" t="s">
        <v>0</v>
      </c>
      <c r="C459" s="17">
        <v>1</v>
      </c>
      <c r="D459" s="28"/>
      <c r="E459" s="28"/>
    </row>
    <row r="460" spans="2:5" x14ac:dyDescent="0.3">
      <c r="B460" s="25" t="s">
        <v>6</v>
      </c>
      <c r="C460" s="13">
        <v>56</v>
      </c>
      <c r="D460" s="28"/>
      <c r="E460" s="28"/>
    </row>
    <row r="461" spans="2:5" x14ac:dyDescent="0.3">
      <c r="B461" s="26" t="s">
        <v>4</v>
      </c>
      <c r="C461" s="17">
        <v>16</v>
      </c>
      <c r="D461" s="28"/>
      <c r="E461" s="28"/>
    </row>
    <row r="462" spans="2:5" x14ac:dyDescent="0.3">
      <c r="B462" s="26" t="s">
        <v>3</v>
      </c>
      <c r="C462" s="17">
        <v>3</v>
      </c>
      <c r="D462" s="28"/>
      <c r="E462" s="28"/>
    </row>
    <row r="463" spans="2:5" x14ac:dyDescent="0.3">
      <c r="B463" s="26" t="s">
        <v>7</v>
      </c>
      <c r="C463" s="17">
        <v>24</v>
      </c>
      <c r="D463" s="28"/>
      <c r="E463" s="28"/>
    </row>
    <row r="464" spans="2:5" x14ac:dyDescent="0.3">
      <c r="B464" s="26" t="s">
        <v>2</v>
      </c>
      <c r="C464" s="17">
        <v>13</v>
      </c>
      <c r="D464" s="28"/>
      <c r="E464" s="28"/>
    </row>
    <row r="465" spans="2:5" x14ac:dyDescent="0.3">
      <c r="B465" s="10" t="s">
        <v>72</v>
      </c>
      <c r="C465" s="11">
        <v>31</v>
      </c>
      <c r="D465" s="36">
        <f>C466/C465</f>
        <v>0.67741935483870963</v>
      </c>
      <c r="E465" s="36">
        <f>C466/(C465-C468)</f>
        <v>0.84</v>
      </c>
    </row>
    <row r="466" spans="2:5" x14ac:dyDescent="0.3">
      <c r="B466" s="25" t="s">
        <v>79</v>
      </c>
      <c r="C466" s="13">
        <v>21</v>
      </c>
      <c r="D466" s="28"/>
      <c r="E466" s="28"/>
    </row>
    <row r="467" spans="2:5" x14ac:dyDescent="0.3">
      <c r="B467" s="25" t="s">
        <v>6</v>
      </c>
      <c r="C467" s="13">
        <v>10</v>
      </c>
      <c r="D467" s="28"/>
      <c r="E467" s="28"/>
    </row>
    <row r="468" spans="2:5" x14ac:dyDescent="0.3">
      <c r="B468" s="26" t="s">
        <v>4</v>
      </c>
      <c r="C468" s="17">
        <v>6</v>
      </c>
      <c r="D468" s="28"/>
      <c r="E468" s="28"/>
    </row>
    <row r="469" spans="2:5" x14ac:dyDescent="0.3">
      <c r="B469" s="26" t="s">
        <v>7</v>
      </c>
      <c r="C469" s="17">
        <v>3</v>
      </c>
      <c r="D469" s="28"/>
      <c r="E469" s="28"/>
    </row>
    <row r="470" spans="2:5" ht="15" thickBot="1" x14ac:dyDescent="0.35">
      <c r="B470" s="26" t="s">
        <v>2</v>
      </c>
      <c r="C470" s="17">
        <v>1</v>
      </c>
      <c r="D470" s="28"/>
      <c r="E470" s="28"/>
    </row>
    <row r="471" spans="2:5" ht="15" thickBot="1" x14ac:dyDescent="0.35">
      <c r="B471" s="8" t="s">
        <v>21</v>
      </c>
      <c r="C471" s="9">
        <v>2676</v>
      </c>
      <c r="D471" s="27">
        <f>(C473+C482++C493+C504+C511+C523+C536+C543+C555+C566+C577+C587+C597+C608+C613)/C471</f>
        <v>0.46001494768310913</v>
      </c>
      <c r="E471" s="27">
        <f>(C473+C482+C493+C504+C511+C523+C536+C543+C555+C566+C577+C587+C597+C608+C613)/(C471-C475-C477-C478-C484-C487-C488-C495-C498-C499-C506-C513-C517-C518-C525-C530-C531-C538-C539-C545-C549-C550-C557-C560-C561-C568-C571-C572-C581-C582-C589-C592-C593-C599-C602-C603-C610-C615-C617)</f>
        <v>0.70584862385321101</v>
      </c>
    </row>
    <row r="472" spans="2:5" x14ac:dyDescent="0.3">
      <c r="B472" s="10" t="s">
        <v>41</v>
      </c>
      <c r="C472" s="11">
        <v>87</v>
      </c>
      <c r="D472" s="36">
        <f>C473/C472</f>
        <v>0.50574712643678166</v>
      </c>
      <c r="E472" s="36">
        <f>C473/(C472-C475-C477-C478)</f>
        <v>0.7857142857142857</v>
      </c>
    </row>
    <row r="473" spans="2:5" x14ac:dyDescent="0.3">
      <c r="B473" s="25" t="s">
        <v>79</v>
      </c>
      <c r="C473" s="13">
        <v>44</v>
      </c>
      <c r="D473" s="28"/>
      <c r="E473" s="28"/>
    </row>
    <row r="474" spans="2:5" x14ac:dyDescent="0.3">
      <c r="B474" s="25" t="s">
        <v>1</v>
      </c>
      <c r="C474" s="13">
        <v>4</v>
      </c>
      <c r="D474" s="28"/>
      <c r="E474" s="28"/>
    </row>
    <row r="475" spans="2:5" x14ac:dyDescent="0.3">
      <c r="B475" s="26" t="s">
        <v>3</v>
      </c>
      <c r="C475" s="17">
        <v>4</v>
      </c>
      <c r="D475" s="28"/>
      <c r="E475" s="28"/>
    </row>
    <row r="476" spans="2:5" x14ac:dyDescent="0.3">
      <c r="B476" s="25" t="s">
        <v>6</v>
      </c>
      <c r="C476" s="13">
        <v>39</v>
      </c>
      <c r="D476" s="28"/>
      <c r="E476" s="28"/>
    </row>
    <row r="477" spans="2:5" x14ac:dyDescent="0.3">
      <c r="B477" s="26" t="s">
        <v>4</v>
      </c>
      <c r="C477" s="17">
        <v>3</v>
      </c>
      <c r="D477" s="28"/>
      <c r="E477" s="28"/>
    </row>
    <row r="478" spans="2:5" x14ac:dyDescent="0.3">
      <c r="B478" s="26" t="s">
        <v>3</v>
      </c>
      <c r="C478" s="17">
        <v>24</v>
      </c>
      <c r="D478" s="28"/>
      <c r="E478" s="28"/>
    </row>
    <row r="479" spans="2:5" x14ac:dyDescent="0.3">
      <c r="B479" s="26" t="s">
        <v>2</v>
      </c>
      <c r="C479" s="17">
        <v>3</v>
      </c>
      <c r="D479" s="28"/>
      <c r="E479" s="28"/>
    </row>
    <row r="480" spans="2:5" x14ac:dyDescent="0.3">
      <c r="B480" s="26" t="s">
        <v>0</v>
      </c>
      <c r="C480" s="17">
        <v>9</v>
      </c>
      <c r="D480" s="28"/>
      <c r="E480" s="28"/>
    </row>
    <row r="481" spans="2:5" x14ac:dyDescent="0.3">
      <c r="B481" s="10" t="s">
        <v>42</v>
      </c>
      <c r="C481" s="11">
        <v>58</v>
      </c>
      <c r="D481" s="36">
        <f>C482/C481</f>
        <v>0.32758620689655171</v>
      </c>
      <c r="E481" s="36">
        <f>C482/(C481-C484-C487-C488)</f>
        <v>0.54285714285714282</v>
      </c>
    </row>
    <row r="482" spans="2:5" x14ac:dyDescent="0.3">
      <c r="B482" s="25" t="s">
        <v>79</v>
      </c>
      <c r="C482" s="13">
        <v>19</v>
      </c>
      <c r="D482" s="28"/>
      <c r="E482" s="28"/>
    </row>
    <row r="483" spans="2:5" x14ac:dyDescent="0.3">
      <c r="B483" s="25" t="s">
        <v>1</v>
      </c>
      <c r="C483" s="13">
        <v>3</v>
      </c>
      <c r="D483" s="28"/>
      <c r="E483" s="28"/>
    </row>
    <row r="484" spans="2:5" x14ac:dyDescent="0.3">
      <c r="B484" s="26" t="s">
        <v>3</v>
      </c>
      <c r="C484" s="17">
        <v>1</v>
      </c>
      <c r="D484" s="28"/>
      <c r="E484" s="28"/>
    </row>
    <row r="485" spans="2:5" x14ac:dyDescent="0.3">
      <c r="B485" s="26" t="s">
        <v>0</v>
      </c>
      <c r="C485" s="17">
        <v>2</v>
      </c>
      <c r="D485" s="28"/>
      <c r="E485" s="28"/>
    </row>
    <row r="486" spans="2:5" x14ac:dyDescent="0.3">
      <c r="B486" s="25" t="s">
        <v>6</v>
      </c>
      <c r="C486" s="13">
        <v>36</v>
      </c>
      <c r="D486" s="28"/>
      <c r="E486" s="28"/>
    </row>
    <row r="487" spans="2:5" x14ac:dyDescent="0.3">
      <c r="B487" s="26" t="s">
        <v>4</v>
      </c>
      <c r="C487" s="17">
        <v>3</v>
      </c>
      <c r="D487" s="28"/>
      <c r="E487" s="28"/>
    </row>
    <row r="488" spans="2:5" x14ac:dyDescent="0.3">
      <c r="B488" s="26" t="s">
        <v>3</v>
      </c>
      <c r="C488" s="17">
        <v>19</v>
      </c>
      <c r="D488" s="28"/>
      <c r="E488" s="28"/>
    </row>
    <row r="489" spans="2:5" x14ac:dyDescent="0.3">
      <c r="B489" s="26" t="s">
        <v>7</v>
      </c>
      <c r="C489" s="17">
        <v>7</v>
      </c>
      <c r="D489" s="28"/>
      <c r="E489" s="28"/>
    </row>
    <row r="490" spans="2:5" x14ac:dyDescent="0.3">
      <c r="B490" s="26" t="s">
        <v>2</v>
      </c>
      <c r="C490" s="17">
        <v>1</v>
      </c>
      <c r="D490" s="28"/>
      <c r="E490" s="28"/>
    </row>
    <row r="491" spans="2:5" x14ac:dyDescent="0.3">
      <c r="B491" s="26" t="s">
        <v>0</v>
      </c>
      <c r="C491" s="17">
        <v>6</v>
      </c>
      <c r="D491" s="28"/>
      <c r="E491" s="28"/>
    </row>
    <row r="492" spans="2:5" x14ac:dyDescent="0.3">
      <c r="B492" s="10" t="s">
        <v>52</v>
      </c>
      <c r="C492" s="11">
        <v>128</v>
      </c>
      <c r="D492" s="36">
        <f>C493/C492</f>
        <v>0.375</v>
      </c>
      <c r="E492" s="36">
        <f>C493/(C492-C495-C498-C499)</f>
        <v>0.69565217391304346</v>
      </c>
    </row>
    <row r="493" spans="2:5" x14ac:dyDescent="0.3">
      <c r="B493" s="25" t="s">
        <v>79</v>
      </c>
      <c r="C493" s="13">
        <v>48</v>
      </c>
      <c r="D493" s="28"/>
      <c r="E493" s="28"/>
    </row>
    <row r="494" spans="2:5" x14ac:dyDescent="0.3">
      <c r="B494" s="25" t="s">
        <v>1</v>
      </c>
      <c r="C494" s="13">
        <v>10</v>
      </c>
      <c r="D494" s="28"/>
      <c r="E494" s="28"/>
    </row>
    <row r="495" spans="2:5" x14ac:dyDescent="0.3">
      <c r="B495" s="26" t="s">
        <v>3</v>
      </c>
      <c r="C495" s="17">
        <v>1</v>
      </c>
      <c r="D495" s="28"/>
      <c r="E495" s="28"/>
    </row>
    <row r="496" spans="2:5" x14ac:dyDescent="0.3">
      <c r="B496" s="26" t="s">
        <v>0</v>
      </c>
      <c r="C496" s="17">
        <v>9</v>
      </c>
      <c r="D496" s="28"/>
      <c r="E496" s="28"/>
    </row>
    <row r="497" spans="2:5" x14ac:dyDescent="0.3">
      <c r="B497" s="25" t="s">
        <v>6</v>
      </c>
      <c r="C497" s="13">
        <v>70</v>
      </c>
      <c r="D497" s="28"/>
      <c r="E497" s="28"/>
    </row>
    <row r="498" spans="2:5" x14ac:dyDescent="0.3">
      <c r="B498" s="26" t="s">
        <v>4</v>
      </c>
      <c r="C498" s="17">
        <v>4</v>
      </c>
      <c r="D498" s="28"/>
      <c r="E498" s="28"/>
    </row>
    <row r="499" spans="2:5" x14ac:dyDescent="0.3">
      <c r="B499" s="26" t="s">
        <v>3</v>
      </c>
      <c r="C499" s="17">
        <v>54</v>
      </c>
      <c r="D499" s="28"/>
      <c r="E499" s="28"/>
    </row>
    <row r="500" spans="2:5" x14ac:dyDescent="0.3">
      <c r="B500" s="26" t="s">
        <v>7</v>
      </c>
      <c r="C500" s="17">
        <v>2</v>
      </c>
      <c r="D500" s="28"/>
      <c r="E500" s="28"/>
    </row>
    <row r="501" spans="2:5" x14ac:dyDescent="0.3">
      <c r="B501" s="26" t="s">
        <v>2</v>
      </c>
      <c r="C501" s="17">
        <v>2</v>
      </c>
      <c r="D501" s="28"/>
      <c r="E501" s="28"/>
    </row>
    <row r="502" spans="2:5" x14ac:dyDescent="0.3">
      <c r="B502" s="26" t="s">
        <v>0</v>
      </c>
      <c r="C502" s="17">
        <v>8</v>
      </c>
      <c r="D502" s="28"/>
      <c r="E502" s="28"/>
    </row>
    <row r="503" spans="2:5" x14ac:dyDescent="0.3">
      <c r="B503" s="10" t="s">
        <v>44</v>
      </c>
      <c r="C503" s="11">
        <v>66</v>
      </c>
      <c r="D503" s="36">
        <f>C504/C503</f>
        <v>0.5757575757575758</v>
      </c>
      <c r="E503" s="36">
        <f>C504/(C503-C506)</f>
        <v>0.80851063829787229</v>
      </c>
    </row>
    <row r="504" spans="2:5" x14ac:dyDescent="0.3">
      <c r="B504" s="25" t="s">
        <v>79</v>
      </c>
      <c r="C504" s="13">
        <v>38</v>
      </c>
      <c r="D504" s="28"/>
      <c r="E504" s="28"/>
    </row>
    <row r="505" spans="2:5" x14ac:dyDescent="0.3">
      <c r="B505" s="25" t="s">
        <v>6</v>
      </c>
      <c r="C505" s="13">
        <v>28</v>
      </c>
      <c r="D505" s="28"/>
      <c r="E505" s="28"/>
    </row>
    <row r="506" spans="2:5" x14ac:dyDescent="0.3">
      <c r="B506" s="26" t="s">
        <v>3</v>
      </c>
      <c r="C506" s="17">
        <v>19</v>
      </c>
      <c r="D506" s="28"/>
      <c r="E506" s="28"/>
    </row>
    <row r="507" spans="2:5" x14ac:dyDescent="0.3">
      <c r="B507" s="26" t="s">
        <v>7</v>
      </c>
      <c r="C507" s="17">
        <v>1</v>
      </c>
      <c r="D507" s="28"/>
      <c r="E507" s="28"/>
    </row>
    <row r="508" spans="2:5" x14ac:dyDescent="0.3">
      <c r="B508" s="26" t="s">
        <v>2</v>
      </c>
      <c r="C508" s="17">
        <v>2</v>
      </c>
      <c r="D508" s="28"/>
      <c r="E508" s="28"/>
    </row>
    <row r="509" spans="2:5" x14ac:dyDescent="0.3">
      <c r="B509" s="26" t="s">
        <v>0</v>
      </c>
      <c r="C509" s="17">
        <v>6</v>
      </c>
      <c r="D509" s="28"/>
      <c r="E509" s="28"/>
    </row>
    <row r="510" spans="2:5" x14ac:dyDescent="0.3">
      <c r="B510" s="10" t="s">
        <v>46</v>
      </c>
      <c r="C510" s="11">
        <v>496</v>
      </c>
      <c r="D510" s="36">
        <f>C511/C510</f>
        <v>0.56451612903225812</v>
      </c>
      <c r="E510" s="36">
        <f>C511/(C510-C513-C517-C518)</f>
        <v>0.7466666666666667</v>
      </c>
    </row>
    <row r="511" spans="2:5" x14ac:dyDescent="0.3">
      <c r="B511" s="25" t="s">
        <v>79</v>
      </c>
      <c r="C511" s="13">
        <v>280</v>
      </c>
      <c r="D511" s="28"/>
      <c r="E511" s="28"/>
    </row>
    <row r="512" spans="2:5" x14ac:dyDescent="0.3">
      <c r="B512" s="25" t="s">
        <v>1</v>
      </c>
      <c r="C512" s="13">
        <v>45</v>
      </c>
      <c r="D512" s="28"/>
      <c r="E512" s="28"/>
    </row>
    <row r="513" spans="2:5" x14ac:dyDescent="0.3">
      <c r="B513" s="26" t="s">
        <v>3</v>
      </c>
      <c r="C513" s="17">
        <v>10</v>
      </c>
      <c r="D513" s="28"/>
      <c r="E513" s="28"/>
    </row>
    <row r="514" spans="2:5" x14ac:dyDescent="0.3">
      <c r="B514" s="26" t="s">
        <v>2</v>
      </c>
      <c r="C514" s="17">
        <v>1</v>
      </c>
      <c r="D514" s="28"/>
      <c r="E514" s="28"/>
    </row>
    <row r="515" spans="2:5" x14ac:dyDescent="0.3">
      <c r="B515" s="26" t="s">
        <v>0</v>
      </c>
      <c r="C515" s="17">
        <v>34</v>
      </c>
      <c r="D515" s="28"/>
      <c r="E515" s="28"/>
    </row>
    <row r="516" spans="2:5" x14ac:dyDescent="0.3">
      <c r="B516" s="25" t="s">
        <v>6</v>
      </c>
      <c r="C516" s="13">
        <v>171</v>
      </c>
      <c r="D516" s="28"/>
      <c r="E516" s="28"/>
    </row>
    <row r="517" spans="2:5" x14ac:dyDescent="0.3">
      <c r="B517" s="26" t="s">
        <v>4</v>
      </c>
      <c r="C517" s="17">
        <v>12</v>
      </c>
      <c r="D517" s="28"/>
      <c r="E517" s="28"/>
    </row>
    <row r="518" spans="2:5" x14ac:dyDescent="0.3">
      <c r="B518" s="26" t="s">
        <v>3</v>
      </c>
      <c r="C518" s="17">
        <v>99</v>
      </c>
      <c r="D518" s="28"/>
      <c r="E518" s="28"/>
    </row>
    <row r="519" spans="2:5" x14ac:dyDescent="0.3">
      <c r="B519" s="26" t="s">
        <v>7</v>
      </c>
      <c r="C519" s="17">
        <v>4</v>
      </c>
      <c r="D519" s="28"/>
      <c r="E519" s="28"/>
    </row>
    <row r="520" spans="2:5" x14ac:dyDescent="0.3">
      <c r="B520" s="26" t="s">
        <v>2</v>
      </c>
      <c r="C520" s="17">
        <v>9</v>
      </c>
      <c r="D520" s="28"/>
      <c r="E520" s="28"/>
    </row>
    <row r="521" spans="2:5" x14ac:dyDescent="0.3">
      <c r="B521" s="26" t="s">
        <v>0</v>
      </c>
      <c r="C521" s="17">
        <v>47</v>
      </c>
      <c r="D521" s="28"/>
      <c r="E521" s="28"/>
    </row>
    <row r="522" spans="2:5" x14ac:dyDescent="0.3">
      <c r="B522" s="10" t="s">
        <v>45</v>
      </c>
      <c r="C522" s="11">
        <v>469</v>
      </c>
      <c r="D522" s="36">
        <f>C523/C522</f>
        <v>0.46268656716417911</v>
      </c>
      <c r="E522" s="36">
        <f>C523/(C522-C525-C530-C531)</f>
        <v>0.73310810810810811</v>
      </c>
    </row>
    <row r="523" spans="2:5" x14ac:dyDescent="0.3">
      <c r="B523" s="25" t="s">
        <v>79</v>
      </c>
      <c r="C523" s="13">
        <v>217</v>
      </c>
      <c r="D523" s="28"/>
      <c r="E523" s="28"/>
    </row>
    <row r="524" spans="2:5" x14ac:dyDescent="0.3">
      <c r="B524" s="25" t="s">
        <v>1</v>
      </c>
      <c r="C524" s="13">
        <v>20</v>
      </c>
      <c r="D524" s="28"/>
      <c r="E524" s="28"/>
    </row>
    <row r="525" spans="2:5" x14ac:dyDescent="0.3">
      <c r="B525" s="26" t="s">
        <v>3</v>
      </c>
      <c r="C525" s="17">
        <v>8</v>
      </c>
      <c r="D525" s="28"/>
      <c r="E525" s="28"/>
    </row>
    <row r="526" spans="2:5" x14ac:dyDescent="0.3">
      <c r="B526" s="26" t="s">
        <v>7</v>
      </c>
      <c r="C526" s="17">
        <v>1</v>
      </c>
      <c r="D526" s="28"/>
      <c r="E526" s="28"/>
    </row>
    <row r="527" spans="2:5" x14ac:dyDescent="0.3">
      <c r="B527" s="26" t="s">
        <v>2</v>
      </c>
      <c r="C527" s="17">
        <v>5</v>
      </c>
      <c r="D527" s="28"/>
      <c r="E527" s="28"/>
    </row>
    <row r="528" spans="2:5" x14ac:dyDescent="0.3">
      <c r="B528" s="26" t="s">
        <v>0</v>
      </c>
      <c r="C528" s="17">
        <v>6</v>
      </c>
      <c r="D528" s="28"/>
      <c r="E528" s="28"/>
    </row>
    <row r="529" spans="2:5" x14ac:dyDescent="0.3">
      <c r="B529" s="25" t="s">
        <v>6</v>
      </c>
      <c r="C529" s="13">
        <v>232</v>
      </c>
      <c r="D529" s="28"/>
      <c r="E529" s="28"/>
    </row>
    <row r="530" spans="2:5" x14ac:dyDescent="0.3">
      <c r="B530" s="26" t="s">
        <v>4</v>
      </c>
      <c r="C530" s="17">
        <v>30</v>
      </c>
      <c r="D530" s="28"/>
      <c r="E530" s="28"/>
    </row>
    <row r="531" spans="2:5" x14ac:dyDescent="0.3">
      <c r="B531" s="26" t="s">
        <v>3</v>
      </c>
      <c r="C531" s="17">
        <v>135</v>
      </c>
      <c r="D531" s="28"/>
      <c r="E531" s="28"/>
    </row>
    <row r="532" spans="2:5" x14ac:dyDescent="0.3">
      <c r="B532" s="26" t="s">
        <v>7</v>
      </c>
      <c r="C532" s="17">
        <v>9</v>
      </c>
      <c r="D532" s="28"/>
      <c r="E532" s="28"/>
    </row>
    <row r="533" spans="2:5" x14ac:dyDescent="0.3">
      <c r="B533" s="26" t="s">
        <v>2</v>
      </c>
      <c r="C533" s="17">
        <v>15</v>
      </c>
      <c r="D533" s="28"/>
      <c r="E533" s="28"/>
    </row>
    <row r="534" spans="2:5" x14ac:dyDescent="0.3">
      <c r="B534" s="26" t="s">
        <v>0</v>
      </c>
      <c r="C534" s="17">
        <v>43</v>
      </c>
      <c r="D534" s="28"/>
      <c r="E534" s="28"/>
    </row>
    <row r="535" spans="2:5" x14ac:dyDescent="0.3">
      <c r="B535" s="10" t="s">
        <v>49</v>
      </c>
      <c r="C535" s="11">
        <v>36</v>
      </c>
      <c r="D535" s="36">
        <f>C536/C535</f>
        <v>0.3888888888888889</v>
      </c>
      <c r="E535" s="36">
        <f>C536/(C535-C538-C539)</f>
        <v>0.7</v>
      </c>
    </row>
    <row r="536" spans="2:5" x14ac:dyDescent="0.3">
      <c r="B536" s="25" t="s">
        <v>79</v>
      </c>
      <c r="C536" s="13">
        <v>14</v>
      </c>
      <c r="D536" s="28"/>
      <c r="E536" s="28"/>
    </row>
    <row r="537" spans="2:5" x14ac:dyDescent="0.3">
      <c r="B537" s="25" t="s">
        <v>6</v>
      </c>
      <c r="C537" s="13">
        <v>22</v>
      </c>
      <c r="D537" s="28"/>
      <c r="E537" s="28"/>
    </row>
    <row r="538" spans="2:5" x14ac:dyDescent="0.3">
      <c r="B538" s="26" t="s">
        <v>4</v>
      </c>
      <c r="C538" s="17">
        <v>5</v>
      </c>
      <c r="D538" s="28"/>
      <c r="E538" s="28"/>
    </row>
    <row r="539" spans="2:5" x14ac:dyDescent="0.3">
      <c r="B539" s="26" t="s">
        <v>3</v>
      </c>
      <c r="C539" s="17">
        <v>11</v>
      </c>
      <c r="D539" s="28"/>
      <c r="E539" s="28"/>
    </row>
    <row r="540" spans="2:5" x14ac:dyDescent="0.3">
      <c r="B540" s="26" t="s">
        <v>7</v>
      </c>
      <c r="C540" s="17">
        <v>1</v>
      </c>
      <c r="D540" s="28"/>
      <c r="E540" s="28"/>
    </row>
    <row r="541" spans="2:5" x14ac:dyDescent="0.3">
      <c r="B541" s="26" t="s">
        <v>0</v>
      </c>
      <c r="C541" s="17">
        <v>5</v>
      </c>
      <c r="D541" s="28"/>
      <c r="E541" s="28"/>
    </row>
    <row r="542" spans="2:5" x14ac:dyDescent="0.3">
      <c r="B542" s="10" t="s">
        <v>50</v>
      </c>
      <c r="C542" s="11">
        <v>169</v>
      </c>
      <c r="D542" s="36">
        <f>C543/C542</f>
        <v>0.1242603550295858</v>
      </c>
      <c r="E542" s="36">
        <f>C543/(C542-C545-C549-C550)</f>
        <v>0.36842105263157893</v>
      </c>
    </row>
    <row r="543" spans="2:5" x14ac:dyDescent="0.3">
      <c r="B543" s="25" t="s">
        <v>79</v>
      </c>
      <c r="C543" s="13">
        <v>21</v>
      </c>
      <c r="D543" s="28"/>
      <c r="E543" s="28"/>
    </row>
    <row r="544" spans="2:5" x14ac:dyDescent="0.3">
      <c r="B544" s="25" t="s">
        <v>1</v>
      </c>
      <c r="C544" s="13">
        <v>13</v>
      </c>
      <c r="D544" s="28"/>
      <c r="E544" s="28"/>
    </row>
    <row r="545" spans="2:5" x14ac:dyDescent="0.3">
      <c r="B545" s="26" t="s">
        <v>3</v>
      </c>
      <c r="C545" s="17">
        <v>2</v>
      </c>
      <c r="D545" s="28"/>
      <c r="E545" s="28"/>
    </row>
    <row r="546" spans="2:5" x14ac:dyDescent="0.3">
      <c r="B546" s="26" t="s">
        <v>2</v>
      </c>
      <c r="C546" s="17">
        <v>8</v>
      </c>
      <c r="D546" s="28"/>
      <c r="E546" s="28"/>
    </row>
    <row r="547" spans="2:5" x14ac:dyDescent="0.3">
      <c r="B547" s="26" t="s">
        <v>0</v>
      </c>
      <c r="C547" s="17">
        <v>3</v>
      </c>
      <c r="D547" s="28"/>
      <c r="E547" s="28"/>
    </row>
    <row r="548" spans="2:5" x14ac:dyDescent="0.3">
      <c r="B548" s="25" t="s">
        <v>6</v>
      </c>
      <c r="C548" s="13">
        <v>135</v>
      </c>
      <c r="D548" s="28"/>
      <c r="E548" s="28"/>
    </row>
    <row r="549" spans="2:5" x14ac:dyDescent="0.3">
      <c r="B549" s="26" t="s">
        <v>4</v>
      </c>
      <c r="C549" s="17">
        <v>12</v>
      </c>
      <c r="D549" s="28"/>
      <c r="E549" s="28"/>
    </row>
    <row r="550" spans="2:5" x14ac:dyDescent="0.3">
      <c r="B550" s="26" t="s">
        <v>3</v>
      </c>
      <c r="C550" s="17">
        <v>98</v>
      </c>
      <c r="D550" s="28"/>
      <c r="E550" s="28"/>
    </row>
    <row r="551" spans="2:5" x14ac:dyDescent="0.3">
      <c r="B551" s="26" t="s">
        <v>7</v>
      </c>
      <c r="C551" s="17">
        <v>8</v>
      </c>
      <c r="D551" s="28"/>
      <c r="E551" s="28"/>
    </row>
    <row r="552" spans="2:5" x14ac:dyDescent="0.3">
      <c r="B552" s="26" t="s">
        <v>2</v>
      </c>
      <c r="C552" s="17">
        <v>5</v>
      </c>
      <c r="D552" s="28"/>
      <c r="E552" s="28"/>
    </row>
    <row r="553" spans="2:5" x14ac:dyDescent="0.3">
      <c r="B553" s="26" t="s">
        <v>0</v>
      </c>
      <c r="C553" s="17">
        <v>12</v>
      </c>
      <c r="D553" s="28"/>
      <c r="E553" s="28"/>
    </row>
    <row r="554" spans="2:5" x14ac:dyDescent="0.3">
      <c r="B554" s="10" t="s">
        <v>54</v>
      </c>
      <c r="C554" s="11">
        <v>309</v>
      </c>
      <c r="D554" s="36">
        <f>C555/C554</f>
        <v>0.48220064724919093</v>
      </c>
      <c r="E554" s="36">
        <f>C555/(C554-C557-C560-C561)</f>
        <v>0.68663594470046085</v>
      </c>
    </row>
    <row r="555" spans="2:5" x14ac:dyDescent="0.3">
      <c r="B555" s="25" t="s">
        <v>79</v>
      </c>
      <c r="C555" s="13">
        <v>149</v>
      </c>
      <c r="D555" s="28"/>
      <c r="E555" s="28"/>
    </row>
    <row r="556" spans="2:5" x14ac:dyDescent="0.3">
      <c r="B556" s="25" t="s">
        <v>1</v>
      </c>
      <c r="C556" s="13">
        <v>29</v>
      </c>
      <c r="D556" s="28"/>
      <c r="E556" s="28"/>
    </row>
    <row r="557" spans="2:5" x14ac:dyDescent="0.3">
      <c r="B557" s="26" t="s">
        <v>3</v>
      </c>
      <c r="C557" s="17">
        <v>10</v>
      </c>
      <c r="D557" s="28"/>
      <c r="E557" s="28"/>
    </row>
    <row r="558" spans="2:5" x14ac:dyDescent="0.3">
      <c r="B558" s="26" t="s">
        <v>0</v>
      </c>
      <c r="C558" s="17">
        <v>19</v>
      </c>
      <c r="D558" s="28"/>
      <c r="E558" s="28"/>
    </row>
    <row r="559" spans="2:5" x14ac:dyDescent="0.3">
      <c r="B559" s="25" t="s">
        <v>6</v>
      </c>
      <c r="C559" s="13">
        <v>131</v>
      </c>
      <c r="D559" s="28"/>
      <c r="E559" s="28"/>
    </row>
    <row r="560" spans="2:5" x14ac:dyDescent="0.3">
      <c r="B560" s="26" t="s">
        <v>4</v>
      </c>
      <c r="C560" s="17">
        <v>16</v>
      </c>
      <c r="D560" s="28"/>
      <c r="E560" s="28"/>
    </row>
    <row r="561" spans="2:5" x14ac:dyDescent="0.3">
      <c r="B561" s="26" t="s">
        <v>3</v>
      </c>
      <c r="C561" s="17">
        <v>66</v>
      </c>
      <c r="D561" s="28"/>
      <c r="E561" s="28"/>
    </row>
    <row r="562" spans="2:5" x14ac:dyDescent="0.3">
      <c r="B562" s="26" t="s">
        <v>7</v>
      </c>
      <c r="C562" s="17">
        <v>5</v>
      </c>
      <c r="D562" s="28"/>
      <c r="E562" s="28"/>
    </row>
    <row r="563" spans="2:5" x14ac:dyDescent="0.3">
      <c r="B563" s="26" t="s">
        <v>2</v>
      </c>
      <c r="C563" s="17">
        <v>9</v>
      </c>
      <c r="D563" s="28"/>
      <c r="E563" s="28"/>
    </row>
    <row r="564" spans="2:5" x14ac:dyDescent="0.3">
      <c r="B564" s="26" t="s">
        <v>0</v>
      </c>
      <c r="C564" s="17">
        <v>35</v>
      </c>
      <c r="D564" s="28"/>
      <c r="E564" s="28"/>
    </row>
    <row r="565" spans="2:5" x14ac:dyDescent="0.3">
      <c r="B565" s="10" t="s">
        <v>53</v>
      </c>
      <c r="C565" s="11">
        <v>475</v>
      </c>
      <c r="D565" s="36">
        <f>C566/C565</f>
        <v>0.44210526315789472</v>
      </c>
      <c r="E565" s="36">
        <f>C566/(C565-C568-C571-C572)</f>
        <v>0.69536423841059603</v>
      </c>
    </row>
    <row r="566" spans="2:5" x14ac:dyDescent="0.3">
      <c r="B566" s="25" t="s">
        <v>79</v>
      </c>
      <c r="C566" s="13">
        <v>210</v>
      </c>
      <c r="D566" s="28"/>
      <c r="E566" s="28"/>
    </row>
    <row r="567" spans="2:5" x14ac:dyDescent="0.3">
      <c r="B567" s="25" t="s">
        <v>1</v>
      </c>
      <c r="C567" s="13">
        <v>48</v>
      </c>
      <c r="D567" s="28"/>
      <c r="E567" s="28"/>
    </row>
    <row r="568" spans="2:5" x14ac:dyDescent="0.3">
      <c r="B568" s="26" t="s">
        <v>3</v>
      </c>
      <c r="C568" s="17">
        <v>23</v>
      </c>
      <c r="D568" s="28"/>
      <c r="E568" s="28"/>
    </row>
    <row r="569" spans="2:5" x14ac:dyDescent="0.3">
      <c r="B569" s="26" t="s">
        <v>0</v>
      </c>
      <c r="C569" s="17">
        <v>25</v>
      </c>
      <c r="D569" s="28"/>
      <c r="E569" s="28"/>
    </row>
    <row r="570" spans="2:5" x14ac:dyDescent="0.3">
      <c r="B570" s="25" t="s">
        <v>6</v>
      </c>
      <c r="C570" s="13">
        <v>217</v>
      </c>
      <c r="D570" s="28"/>
      <c r="E570" s="28"/>
    </row>
    <row r="571" spans="2:5" x14ac:dyDescent="0.3">
      <c r="B571" s="26" t="s">
        <v>4</v>
      </c>
      <c r="C571" s="17">
        <v>32</v>
      </c>
      <c r="D571" s="28"/>
      <c r="E571" s="28"/>
    </row>
    <row r="572" spans="2:5" x14ac:dyDescent="0.3">
      <c r="B572" s="26" t="s">
        <v>3</v>
      </c>
      <c r="C572" s="17">
        <v>118</v>
      </c>
      <c r="D572" s="28"/>
      <c r="E572" s="28"/>
    </row>
    <row r="573" spans="2:5" x14ac:dyDescent="0.3">
      <c r="B573" s="26" t="s">
        <v>7</v>
      </c>
      <c r="C573" s="17">
        <v>9</v>
      </c>
      <c r="D573" s="28"/>
      <c r="E573" s="28"/>
    </row>
    <row r="574" spans="2:5" x14ac:dyDescent="0.3">
      <c r="B574" s="26" t="s">
        <v>2</v>
      </c>
      <c r="C574" s="17">
        <v>23</v>
      </c>
      <c r="D574" s="28"/>
      <c r="E574" s="28"/>
    </row>
    <row r="575" spans="2:5" x14ac:dyDescent="0.3">
      <c r="B575" s="26" t="s">
        <v>0</v>
      </c>
      <c r="C575" s="17">
        <v>35</v>
      </c>
      <c r="D575" s="28"/>
      <c r="E575" s="28"/>
    </row>
    <row r="576" spans="2:5" x14ac:dyDescent="0.3">
      <c r="B576" s="10" t="s">
        <v>61</v>
      </c>
      <c r="C576" s="11">
        <v>75</v>
      </c>
      <c r="D576" s="36">
        <f>C577/C576</f>
        <v>0.64</v>
      </c>
      <c r="E576" s="36">
        <f>C577/(C576-C581-C582)</f>
        <v>0.77419354838709675</v>
      </c>
    </row>
    <row r="577" spans="2:5" x14ac:dyDescent="0.3">
      <c r="B577" s="25" t="s">
        <v>79</v>
      </c>
      <c r="C577" s="13">
        <v>48</v>
      </c>
      <c r="D577" s="28"/>
      <c r="E577" s="28"/>
    </row>
    <row r="578" spans="2:5" x14ac:dyDescent="0.3">
      <c r="B578" s="25" t="s">
        <v>1</v>
      </c>
      <c r="C578" s="13">
        <v>5</v>
      </c>
      <c r="D578" s="28"/>
      <c r="E578" s="28"/>
    </row>
    <row r="579" spans="2:5" x14ac:dyDescent="0.3">
      <c r="B579" s="26" t="s">
        <v>0</v>
      </c>
      <c r="C579" s="17">
        <v>5</v>
      </c>
      <c r="D579" s="28"/>
      <c r="E579" s="28"/>
    </row>
    <row r="580" spans="2:5" x14ac:dyDescent="0.3">
      <c r="B580" s="25" t="s">
        <v>6</v>
      </c>
      <c r="C580" s="13">
        <v>22</v>
      </c>
      <c r="D580" s="28"/>
      <c r="E580" s="28"/>
    </row>
    <row r="581" spans="2:5" x14ac:dyDescent="0.3">
      <c r="B581" s="26" t="s">
        <v>4</v>
      </c>
      <c r="C581" s="17">
        <v>7</v>
      </c>
      <c r="D581" s="28"/>
      <c r="E581" s="28"/>
    </row>
    <row r="582" spans="2:5" x14ac:dyDescent="0.3">
      <c r="B582" s="26" t="s">
        <v>3</v>
      </c>
      <c r="C582" s="17">
        <v>6</v>
      </c>
      <c r="D582" s="28"/>
      <c r="E582" s="28"/>
    </row>
    <row r="583" spans="2:5" x14ac:dyDescent="0.3">
      <c r="B583" s="26" t="s">
        <v>7</v>
      </c>
      <c r="C583" s="17">
        <v>1</v>
      </c>
      <c r="D583" s="28"/>
      <c r="E583" s="28"/>
    </row>
    <row r="584" spans="2:5" x14ac:dyDescent="0.3">
      <c r="B584" s="26" t="s">
        <v>2</v>
      </c>
      <c r="C584" s="17">
        <v>3</v>
      </c>
      <c r="D584" s="28"/>
      <c r="E584" s="28"/>
    </row>
    <row r="585" spans="2:5" x14ac:dyDescent="0.3">
      <c r="B585" s="26" t="s">
        <v>0</v>
      </c>
      <c r="C585" s="17">
        <v>5</v>
      </c>
      <c r="D585" s="28"/>
      <c r="E585" s="28"/>
    </row>
    <row r="586" spans="2:5" x14ac:dyDescent="0.3">
      <c r="B586" s="10" t="s">
        <v>63</v>
      </c>
      <c r="C586" s="11">
        <v>78</v>
      </c>
      <c r="D586" s="36">
        <f>C587/C586</f>
        <v>0.5641025641025641</v>
      </c>
      <c r="E586" s="36">
        <f>C587/(C586-C589-C592-C593)</f>
        <v>0.73333333333333328</v>
      </c>
    </row>
    <row r="587" spans="2:5" x14ac:dyDescent="0.3">
      <c r="B587" s="25" t="s">
        <v>79</v>
      </c>
      <c r="C587" s="13">
        <v>44</v>
      </c>
      <c r="D587" s="28"/>
      <c r="E587" s="28"/>
    </row>
    <row r="588" spans="2:5" x14ac:dyDescent="0.3">
      <c r="B588" s="25" t="s">
        <v>1</v>
      </c>
      <c r="C588" s="13">
        <v>10</v>
      </c>
      <c r="D588" s="28"/>
      <c r="E588" s="28"/>
    </row>
    <row r="589" spans="2:5" x14ac:dyDescent="0.3">
      <c r="B589" s="26" t="s">
        <v>3</v>
      </c>
      <c r="C589" s="17">
        <v>3</v>
      </c>
      <c r="D589" s="28"/>
      <c r="E589" s="28"/>
    </row>
    <row r="590" spans="2:5" x14ac:dyDescent="0.3">
      <c r="B590" s="26" t="s">
        <v>0</v>
      </c>
      <c r="C590" s="17">
        <v>7</v>
      </c>
      <c r="D590" s="28"/>
      <c r="E590" s="28"/>
    </row>
    <row r="591" spans="2:5" x14ac:dyDescent="0.3">
      <c r="B591" s="25" t="s">
        <v>6</v>
      </c>
      <c r="C591" s="13">
        <v>24</v>
      </c>
      <c r="D591" s="28"/>
      <c r="E591" s="28"/>
    </row>
    <row r="592" spans="2:5" x14ac:dyDescent="0.3">
      <c r="B592" s="26" t="s">
        <v>4</v>
      </c>
      <c r="C592" s="17">
        <v>5</v>
      </c>
      <c r="D592" s="28"/>
      <c r="E592" s="28"/>
    </row>
    <row r="593" spans="2:5" x14ac:dyDescent="0.3">
      <c r="B593" s="26" t="s">
        <v>3</v>
      </c>
      <c r="C593" s="17">
        <v>10</v>
      </c>
      <c r="D593" s="28"/>
      <c r="E593" s="28"/>
    </row>
    <row r="594" spans="2:5" x14ac:dyDescent="0.3">
      <c r="B594" s="26" t="s">
        <v>7</v>
      </c>
      <c r="C594" s="17">
        <v>2</v>
      </c>
      <c r="D594" s="28"/>
      <c r="E594" s="28"/>
    </row>
    <row r="595" spans="2:5" x14ac:dyDescent="0.3">
      <c r="B595" s="26" t="s">
        <v>0</v>
      </c>
      <c r="C595" s="17">
        <v>7</v>
      </c>
      <c r="D595" s="28"/>
      <c r="E595" s="28"/>
    </row>
    <row r="596" spans="2:5" x14ac:dyDescent="0.3">
      <c r="B596" s="10" t="s">
        <v>76</v>
      </c>
      <c r="C596" s="11">
        <v>200</v>
      </c>
      <c r="D596" s="36">
        <f>C597/C596</f>
        <v>0.39500000000000002</v>
      </c>
      <c r="E596" s="36">
        <f>C597/(C596-C599-C602-C603)</f>
        <v>0.65289256198347112</v>
      </c>
    </row>
    <row r="597" spans="2:5" x14ac:dyDescent="0.3">
      <c r="B597" s="25" t="s">
        <v>79</v>
      </c>
      <c r="C597" s="13">
        <v>79</v>
      </c>
      <c r="D597" s="28"/>
      <c r="E597" s="28"/>
    </row>
    <row r="598" spans="2:5" x14ac:dyDescent="0.3">
      <c r="B598" s="25" t="s">
        <v>1</v>
      </c>
      <c r="C598" s="13">
        <v>38</v>
      </c>
      <c r="D598" s="28"/>
      <c r="E598" s="28"/>
    </row>
    <row r="599" spans="2:5" x14ac:dyDescent="0.3">
      <c r="B599" s="26" t="s">
        <v>3</v>
      </c>
      <c r="C599" s="17">
        <v>26</v>
      </c>
      <c r="D599" s="28"/>
      <c r="E599" s="28"/>
    </row>
    <row r="600" spans="2:5" x14ac:dyDescent="0.3">
      <c r="B600" s="26" t="s">
        <v>0</v>
      </c>
      <c r="C600" s="17">
        <v>12</v>
      </c>
      <c r="D600" s="28"/>
      <c r="E600" s="28"/>
    </row>
    <row r="601" spans="2:5" x14ac:dyDescent="0.3">
      <c r="B601" s="25" t="s">
        <v>6</v>
      </c>
      <c r="C601" s="13">
        <v>83</v>
      </c>
      <c r="D601" s="28"/>
      <c r="E601" s="28"/>
    </row>
    <row r="602" spans="2:5" x14ac:dyDescent="0.3">
      <c r="B602" s="26" t="s">
        <v>4</v>
      </c>
      <c r="C602" s="17">
        <v>19</v>
      </c>
      <c r="D602" s="28"/>
      <c r="E602" s="28"/>
    </row>
    <row r="603" spans="2:5" x14ac:dyDescent="0.3">
      <c r="B603" s="26" t="s">
        <v>3</v>
      </c>
      <c r="C603" s="17">
        <v>34</v>
      </c>
      <c r="D603" s="28"/>
      <c r="E603" s="28"/>
    </row>
    <row r="604" spans="2:5" x14ac:dyDescent="0.3">
      <c r="B604" s="26" t="s">
        <v>7</v>
      </c>
      <c r="C604" s="17">
        <v>4</v>
      </c>
      <c r="D604" s="28"/>
      <c r="E604" s="28"/>
    </row>
    <row r="605" spans="2:5" x14ac:dyDescent="0.3">
      <c r="B605" s="26" t="s">
        <v>2</v>
      </c>
      <c r="C605" s="17">
        <v>11</v>
      </c>
      <c r="D605" s="28"/>
      <c r="E605" s="28"/>
    </row>
    <row r="606" spans="2:5" x14ac:dyDescent="0.3">
      <c r="B606" s="26" t="s">
        <v>0</v>
      </c>
      <c r="C606" s="17">
        <v>15</v>
      </c>
      <c r="D606" s="28"/>
      <c r="E606" s="28"/>
    </row>
    <row r="607" spans="2:5" x14ac:dyDescent="0.3">
      <c r="B607" s="10" t="s">
        <v>72</v>
      </c>
      <c r="C607" s="11">
        <v>9</v>
      </c>
      <c r="D607" s="36">
        <f>C608/C607</f>
        <v>0.55555555555555558</v>
      </c>
      <c r="E607" s="36">
        <f>C608/(C607-C610)</f>
        <v>0.625</v>
      </c>
    </row>
    <row r="608" spans="2:5" x14ac:dyDescent="0.3">
      <c r="B608" s="25" t="s">
        <v>79</v>
      </c>
      <c r="C608" s="13">
        <v>5</v>
      </c>
      <c r="D608" s="28"/>
      <c r="E608" s="28"/>
    </row>
    <row r="609" spans="2:5" x14ac:dyDescent="0.3">
      <c r="B609" s="25" t="s">
        <v>6</v>
      </c>
      <c r="C609" s="13">
        <v>4</v>
      </c>
      <c r="D609" s="28"/>
      <c r="E609" s="28"/>
    </row>
    <row r="610" spans="2:5" x14ac:dyDescent="0.3">
      <c r="B610" s="26" t="s">
        <v>3</v>
      </c>
      <c r="C610" s="17">
        <v>1</v>
      </c>
      <c r="D610" s="28"/>
      <c r="E610" s="28"/>
    </row>
    <row r="611" spans="2:5" x14ac:dyDescent="0.3">
      <c r="B611" s="26" t="s">
        <v>0</v>
      </c>
      <c r="C611" s="17">
        <v>3</v>
      </c>
      <c r="D611" s="28"/>
      <c r="E611" s="28"/>
    </row>
    <row r="612" spans="2:5" x14ac:dyDescent="0.3">
      <c r="B612" s="10" t="s">
        <v>77</v>
      </c>
      <c r="C612" s="11">
        <v>21</v>
      </c>
      <c r="D612" s="36">
        <f>C613/C612</f>
        <v>0.7142857142857143</v>
      </c>
      <c r="E612" s="36">
        <f>C613/(C612-C615-C617-C618)</f>
        <v>0.88235294117647056</v>
      </c>
    </row>
    <row r="613" spans="2:5" x14ac:dyDescent="0.3">
      <c r="B613" s="25" t="s">
        <v>79</v>
      </c>
      <c r="C613" s="13">
        <v>15</v>
      </c>
      <c r="D613" s="28"/>
      <c r="E613" s="28"/>
    </row>
    <row r="614" spans="2:5" x14ac:dyDescent="0.3">
      <c r="B614" s="25" t="s">
        <v>1</v>
      </c>
      <c r="C614" s="13">
        <v>1</v>
      </c>
      <c r="D614" s="28"/>
      <c r="E614" s="28"/>
    </row>
    <row r="615" spans="2:5" x14ac:dyDescent="0.3">
      <c r="B615" s="26" t="s">
        <v>3</v>
      </c>
      <c r="C615" s="17">
        <v>1</v>
      </c>
      <c r="D615" s="28"/>
      <c r="E615" s="28"/>
    </row>
    <row r="616" spans="2:5" x14ac:dyDescent="0.3">
      <c r="B616" s="25" t="s">
        <v>6</v>
      </c>
      <c r="C616" s="13">
        <v>5</v>
      </c>
      <c r="D616" s="28"/>
      <c r="E616" s="28"/>
    </row>
    <row r="617" spans="2:5" x14ac:dyDescent="0.3">
      <c r="B617" s="26" t="s">
        <v>4</v>
      </c>
      <c r="C617" s="17">
        <v>1</v>
      </c>
      <c r="D617" s="28"/>
      <c r="E617" s="28"/>
    </row>
    <row r="618" spans="2:5" x14ac:dyDescent="0.3">
      <c r="B618" s="26" t="s">
        <v>3</v>
      </c>
      <c r="C618" s="17">
        <v>2</v>
      </c>
      <c r="D618" s="28"/>
      <c r="E618" s="28"/>
    </row>
    <row r="619" spans="2:5" ht="15" thickBot="1" x14ac:dyDescent="0.35">
      <c r="B619" s="26" t="s">
        <v>0</v>
      </c>
      <c r="C619" s="17">
        <v>2</v>
      </c>
      <c r="D619" s="28"/>
      <c r="E619" s="28"/>
    </row>
    <row r="620" spans="2:5" ht="15" thickBot="1" x14ac:dyDescent="0.35">
      <c r="B620" s="8" t="s">
        <v>8</v>
      </c>
      <c r="C620" s="9">
        <v>3931</v>
      </c>
      <c r="D620" s="27">
        <f>(C622+C630+C639+C652+C662+C670+C681+C688+C699+C708+C717+C724+C734+C742+C751+C761+C768+C779+C790+C798+C804)/C620</f>
        <v>0.79038412617654541</v>
      </c>
      <c r="E620" s="27">
        <f>(C622+C630+C639+C652+C662+C670+C681+C688+C699+C708+C717+C724+C734+C742+C751+C761+C768+C779+C790+C798+C804)/(C620-C624-C625-C634-C635-C641-C642-C646-C647-C657-C658-C664-C665-C675-C676-C683-C684-C690-C694-C695-C703-C704-C712-C713-C721-C726-C729-C730-C736-C737-C747-C748-C755-C756-C763-C764-C770-C774-C775-C781-C784-C785-C792-C793-C800-C806-C810-C811)</f>
        <v>0.90346030822913637</v>
      </c>
    </row>
    <row r="621" spans="2:5" x14ac:dyDescent="0.3">
      <c r="B621" s="10" t="s">
        <v>41</v>
      </c>
      <c r="C621" s="11">
        <v>62</v>
      </c>
      <c r="D621" s="36">
        <f>C622/C621</f>
        <v>0.83870967741935487</v>
      </c>
      <c r="E621" s="36">
        <f>C622/(C621-C624-C625)</f>
        <v>0.9285714285714286</v>
      </c>
    </row>
    <row r="622" spans="2:5" x14ac:dyDescent="0.3">
      <c r="B622" s="25" t="s">
        <v>79</v>
      </c>
      <c r="C622" s="13">
        <v>52</v>
      </c>
      <c r="D622" s="28"/>
      <c r="E622" s="28"/>
    </row>
    <row r="623" spans="2:5" x14ac:dyDescent="0.3">
      <c r="B623" s="25" t="s">
        <v>6</v>
      </c>
      <c r="C623" s="13">
        <v>10</v>
      </c>
      <c r="D623" s="28"/>
      <c r="E623" s="28"/>
    </row>
    <row r="624" spans="2:5" x14ac:dyDescent="0.3">
      <c r="B624" s="26" t="s">
        <v>4</v>
      </c>
      <c r="C624" s="17">
        <v>4</v>
      </c>
      <c r="D624" s="28"/>
      <c r="E624" s="28"/>
    </row>
    <row r="625" spans="2:5" x14ac:dyDescent="0.3">
      <c r="B625" s="26" t="s">
        <v>3</v>
      </c>
      <c r="C625" s="17">
        <v>2</v>
      </c>
      <c r="D625" s="28"/>
      <c r="E625" s="28"/>
    </row>
    <row r="626" spans="2:5" x14ac:dyDescent="0.3">
      <c r="B626" s="26" t="s">
        <v>7</v>
      </c>
      <c r="C626" s="17">
        <v>1</v>
      </c>
      <c r="D626" s="28"/>
      <c r="E626" s="28"/>
    </row>
    <row r="627" spans="2:5" x14ac:dyDescent="0.3">
      <c r="B627" s="26" t="s">
        <v>2</v>
      </c>
      <c r="C627" s="17">
        <v>2</v>
      </c>
      <c r="D627" s="28"/>
      <c r="E627" s="28"/>
    </row>
    <row r="628" spans="2:5" x14ac:dyDescent="0.3">
      <c r="B628" s="26" t="s">
        <v>0</v>
      </c>
      <c r="C628" s="17">
        <v>1</v>
      </c>
      <c r="D628" s="28"/>
      <c r="E628" s="28"/>
    </row>
    <row r="629" spans="2:5" x14ac:dyDescent="0.3">
      <c r="B629" s="10" t="s">
        <v>44</v>
      </c>
      <c r="C629" s="11">
        <v>108</v>
      </c>
      <c r="D629" s="36">
        <f>C630/C629</f>
        <v>0.84259259259259256</v>
      </c>
      <c r="E629" s="36">
        <f>C630/(C629-C634-C635)</f>
        <v>0.91919191919191923</v>
      </c>
    </row>
    <row r="630" spans="2:5" x14ac:dyDescent="0.3">
      <c r="B630" s="25" t="s">
        <v>79</v>
      </c>
      <c r="C630" s="13">
        <v>91</v>
      </c>
      <c r="D630" s="28"/>
      <c r="E630" s="28"/>
    </row>
    <row r="631" spans="2:5" x14ac:dyDescent="0.3">
      <c r="B631" s="25" t="s">
        <v>1</v>
      </c>
      <c r="C631" s="13">
        <v>4</v>
      </c>
      <c r="D631" s="28"/>
      <c r="E631" s="28"/>
    </row>
    <row r="632" spans="2:5" x14ac:dyDescent="0.3">
      <c r="B632" s="26" t="s">
        <v>2</v>
      </c>
      <c r="C632" s="17">
        <v>4</v>
      </c>
      <c r="D632" s="28"/>
      <c r="E632" s="28"/>
    </row>
    <row r="633" spans="2:5" x14ac:dyDescent="0.3">
      <c r="B633" s="25" t="s">
        <v>6</v>
      </c>
      <c r="C633" s="13">
        <v>13</v>
      </c>
      <c r="D633" s="28"/>
      <c r="E633" s="28"/>
    </row>
    <row r="634" spans="2:5" x14ac:dyDescent="0.3">
      <c r="B634" s="26" t="s">
        <v>4</v>
      </c>
      <c r="C634" s="17">
        <v>7</v>
      </c>
      <c r="D634" s="28"/>
      <c r="E634" s="28"/>
    </row>
    <row r="635" spans="2:5" x14ac:dyDescent="0.3">
      <c r="B635" s="26" t="s">
        <v>3</v>
      </c>
      <c r="C635" s="17">
        <v>2</v>
      </c>
      <c r="D635" s="28"/>
      <c r="E635" s="28"/>
    </row>
    <row r="636" spans="2:5" x14ac:dyDescent="0.3">
      <c r="B636" s="26" t="s">
        <v>7</v>
      </c>
      <c r="C636" s="17">
        <v>2</v>
      </c>
      <c r="D636" s="28"/>
      <c r="E636" s="28"/>
    </row>
    <row r="637" spans="2:5" x14ac:dyDescent="0.3">
      <c r="B637" s="26" t="s">
        <v>2</v>
      </c>
      <c r="C637" s="17">
        <v>2</v>
      </c>
      <c r="D637" s="28"/>
      <c r="E637" s="28"/>
    </row>
    <row r="638" spans="2:5" x14ac:dyDescent="0.3">
      <c r="B638" s="10" t="s">
        <v>46</v>
      </c>
      <c r="C638" s="11">
        <v>1682</v>
      </c>
      <c r="D638" s="36">
        <f>C639/C638</f>
        <v>0.82699167657550532</v>
      </c>
      <c r="E638" s="36">
        <f>C639/(C638-C641-C642-C646-C647)</f>
        <v>0.9097449313276651</v>
      </c>
    </row>
    <row r="639" spans="2:5" x14ac:dyDescent="0.3">
      <c r="B639" s="25" t="s">
        <v>79</v>
      </c>
      <c r="C639" s="13">
        <v>1391</v>
      </c>
      <c r="D639" s="28"/>
      <c r="E639" s="28"/>
    </row>
    <row r="640" spans="2:5" x14ac:dyDescent="0.3">
      <c r="B640" s="25" t="s">
        <v>1</v>
      </c>
      <c r="C640" s="13">
        <v>30</v>
      </c>
      <c r="D640" s="28"/>
      <c r="E640" s="28"/>
    </row>
    <row r="641" spans="2:5" x14ac:dyDescent="0.3">
      <c r="B641" s="26" t="s">
        <v>4</v>
      </c>
      <c r="C641" s="17">
        <v>1</v>
      </c>
      <c r="D641" s="28"/>
      <c r="E641" s="28"/>
    </row>
    <row r="642" spans="2:5" x14ac:dyDescent="0.3">
      <c r="B642" s="26" t="s">
        <v>3</v>
      </c>
      <c r="C642" s="17">
        <v>3</v>
      </c>
      <c r="D642" s="28"/>
      <c r="E642" s="28"/>
    </row>
    <row r="643" spans="2:5" x14ac:dyDescent="0.3">
      <c r="B643" s="26" t="s">
        <v>2</v>
      </c>
      <c r="C643" s="17">
        <v>16</v>
      </c>
      <c r="D643" s="28"/>
      <c r="E643" s="28"/>
    </row>
    <row r="644" spans="2:5" x14ac:dyDescent="0.3">
      <c r="B644" s="26" t="s">
        <v>0</v>
      </c>
      <c r="C644" s="17">
        <v>10</v>
      </c>
      <c r="D644" s="28"/>
      <c r="E644" s="28"/>
    </row>
    <row r="645" spans="2:5" x14ac:dyDescent="0.3">
      <c r="B645" s="25" t="s">
        <v>6</v>
      </c>
      <c r="C645" s="13">
        <v>261</v>
      </c>
      <c r="D645" s="28"/>
      <c r="E645" s="28"/>
    </row>
    <row r="646" spans="2:5" x14ac:dyDescent="0.3">
      <c r="B646" s="26" t="s">
        <v>4</v>
      </c>
      <c r="C646" s="17">
        <v>121</v>
      </c>
      <c r="D646" s="28"/>
      <c r="E646" s="28"/>
    </row>
    <row r="647" spans="2:5" x14ac:dyDescent="0.3">
      <c r="B647" s="26" t="s">
        <v>3</v>
      </c>
      <c r="C647" s="17">
        <v>28</v>
      </c>
      <c r="D647" s="28"/>
      <c r="E647" s="28"/>
    </row>
    <row r="648" spans="2:5" x14ac:dyDescent="0.3">
      <c r="B648" s="26" t="s">
        <v>7</v>
      </c>
      <c r="C648" s="17">
        <v>27</v>
      </c>
      <c r="D648" s="28"/>
      <c r="E648" s="28"/>
    </row>
    <row r="649" spans="2:5" x14ac:dyDescent="0.3">
      <c r="B649" s="26" t="s">
        <v>2</v>
      </c>
      <c r="C649" s="17">
        <v>58</v>
      </c>
      <c r="D649" s="28"/>
      <c r="E649" s="28"/>
    </row>
    <row r="650" spans="2:5" x14ac:dyDescent="0.3">
      <c r="B650" s="26" t="s">
        <v>0</v>
      </c>
      <c r="C650" s="17">
        <v>27</v>
      </c>
      <c r="D650" s="28"/>
      <c r="E650" s="28"/>
    </row>
    <row r="651" spans="2:5" x14ac:dyDescent="0.3">
      <c r="B651" s="10" t="s">
        <v>45</v>
      </c>
      <c r="C651" s="11">
        <v>106</v>
      </c>
      <c r="D651" s="36">
        <f>C652/C651</f>
        <v>0.90566037735849059</v>
      </c>
      <c r="E651" s="36">
        <f>C652/(C651-C657-C658)</f>
        <v>0.93203883495145634</v>
      </c>
    </row>
    <row r="652" spans="2:5" x14ac:dyDescent="0.3">
      <c r="B652" s="25" t="s">
        <v>79</v>
      </c>
      <c r="C652" s="13">
        <v>96</v>
      </c>
      <c r="D652" s="28"/>
      <c r="E652" s="28"/>
    </row>
    <row r="653" spans="2:5" x14ac:dyDescent="0.3">
      <c r="B653" s="25" t="s">
        <v>1</v>
      </c>
      <c r="C653" s="13">
        <v>4</v>
      </c>
      <c r="D653" s="28"/>
      <c r="E653" s="28"/>
    </row>
    <row r="654" spans="2:5" x14ac:dyDescent="0.3">
      <c r="B654" s="26" t="s">
        <v>2</v>
      </c>
      <c r="C654" s="17">
        <v>2</v>
      </c>
      <c r="D654" s="28"/>
      <c r="E654" s="28"/>
    </row>
    <row r="655" spans="2:5" x14ac:dyDescent="0.3">
      <c r="B655" s="26" t="s">
        <v>0</v>
      </c>
      <c r="C655" s="17">
        <v>2</v>
      </c>
      <c r="D655" s="28"/>
      <c r="E655" s="28"/>
    </row>
    <row r="656" spans="2:5" x14ac:dyDescent="0.3">
      <c r="B656" s="25" t="s">
        <v>6</v>
      </c>
      <c r="C656" s="13">
        <v>6</v>
      </c>
      <c r="D656" s="28"/>
      <c r="E656" s="28"/>
    </row>
    <row r="657" spans="2:5" x14ac:dyDescent="0.3">
      <c r="B657" s="26" t="s">
        <v>4</v>
      </c>
      <c r="C657" s="17">
        <v>2</v>
      </c>
      <c r="D657" s="28"/>
      <c r="E657" s="28"/>
    </row>
    <row r="658" spans="2:5" x14ac:dyDescent="0.3">
      <c r="B658" s="26" t="s">
        <v>3</v>
      </c>
      <c r="C658" s="17">
        <v>1</v>
      </c>
      <c r="D658" s="28"/>
      <c r="E658" s="28"/>
    </row>
    <row r="659" spans="2:5" x14ac:dyDescent="0.3">
      <c r="B659" s="26" t="s">
        <v>2</v>
      </c>
      <c r="C659" s="17">
        <v>1</v>
      </c>
      <c r="D659" s="28"/>
      <c r="E659" s="28"/>
    </row>
    <row r="660" spans="2:5" x14ac:dyDescent="0.3">
      <c r="B660" s="26" t="s">
        <v>0</v>
      </c>
      <c r="C660" s="17">
        <v>2</v>
      </c>
      <c r="D660" s="28"/>
      <c r="E660" s="28"/>
    </row>
    <row r="661" spans="2:5" x14ac:dyDescent="0.3">
      <c r="B661" s="10" t="s">
        <v>48</v>
      </c>
      <c r="C661" s="11">
        <v>200</v>
      </c>
      <c r="D661" s="36">
        <f>C662/C661</f>
        <v>0.79500000000000004</v>
      </c>
      <c r="E661" s="36">
        <f>C662/(C661-C664-C665)</f>
        <v>0.93529411764705883</v>
      </c>
    </row>
    <row r="662" spans="2:5" x14ac:dyDescent="0.3">
      <c r="B662" s="25" t="s">
        <v>79</v>
      </c>
      <c r="C662" s="13">
        <v>159</v>
      </c>
      <c r="D662" s="28"/>
      <c r="E662" s="28"/>
    </row>
    <row r="663" spans="2:5" x14ac:dyDescent="0.3">
      <c r="B663" s="25" t="s">
        <v>6</v>
      </c>
      <c r="C663" s="13">
        <v>41</v>
      </c>
      <c r="D663" s="28"/>
      <c r="E663" s="28"/>
    </row>
    <row r="664" spans="2:5" x14ac:dyDescent="0.3">
      <c r="B664" s="26" t="s">
        <v>4</v>
      </c>
      <c r="C664" s="17">
        <v>24</v>
      </c>
      <c r="D664" s="28"/>
      <c r="E664" s="28"/>
    </row>
    <row r="665" spans="2:5" x14ac:dyDescent="0.3">
      <c r="B665" s="26" t="s">
        <v>3</v>
      </c>
      <c r="C665" s="17">
        <v>6</v>
      </c>
      <c r="D665" s="28"/>
      <c r="E665" s="28"/>
    </row>
    <row r="666" spans="2:5" x14ac:dyDescent="0.3">
      <c r="B666" s="26" t="s">
        <v>7</v>
      </c>
      <c r="C666" s="17">
        <v>2</v>
      </c>
      <c r="D666" s="28"/>
      <c r="E666" s="28"/>
    </row>
    <row r="667" spans="2:5" x14ac:dyDescent="0.3">
      <c r="B667" s="26" t="s">
        <v>2</v>
      </c>
      <c r="C667" s="17">
        <v>4</v>
      </c>
      <c r="D667" s="28"/>
      <c r="E667" s="28"/>
    </row>
    <row r="668" spans="2:5" x14ac:dyDescent="0.3">
      <c r="B668" s="26" t="s">
        <v>0</v>
      </c>
      <c r="C668" s="17">
        <v>5</v>
      </c>
      <c r="D668" s="28"/>
      <c r="E668" s="28"/>
    </row>
    <row r="669" spans="2:5" x14ac:dyDescent="0.3">
      <c r="B669" s="10" t="s">
        <v>49</v>
      </c>
      <c r="C669" s="11">
        <v>212</v>
      </c>
      <c r="D669" s="36">
        <f>C670/C669</f>
        <v>0.82547169811320753</v>
      </c>
      <c r="E669" s="36">
        <f>C670/(C669-C675-C676)</f>
        <v>0.92592592592592593</v>
      </c>
    </row>
    <row r="670" spans="2:5" x14ac:dyDescent="0.3">
      <c r="B670" s="25" t="s">
        <v>79</v>
      </c>
      <c r="C670" s="13">
        <v>175</v>
      </c>
      <c r="D670" s="28"/>
      <c r="E670" s="28"/>
    </row>
    <row r="671" spans="2:5" x14ac:dyDescent="0.3">
      <c r="B671" s="25" t="s">
        <v>1</v>
      </c>
      <c r="C671" s="13">
        <v>5</v>
      </c>
      <c r="D671" s="28"/>
      <c r="E671" s="28"/>
    </row>
    <row r="672" spans="2:5" x14ac:dyDescent="0.3">
      <c r="B672" s="26" t="s">
        <v>2</v>
      </c>
      <c r="C672" s="17">
        <v>2</v>
      </c>
      <c r="D672" s="28"/>
      <c r="E672" s="28"/>
    </row>
    <row r="673" spans="2:5" x14ac:dyDescent="0.3">
      <c r="B673" s="26" t="s">
        <v>0</v>
      </c>
      <c r="C673" s="17">
        <v>3</v>
      </c>
      <c r="D673" s="28"/>
      <c r="E673" s="28"/>
    </row>
    <row r="674" spans="2:5" x14ac:dyDescent="0.3">
      <c r="B674" s="25" t="s">
        <v>6</v>
      </c>
      <c r="C674" s="13">
        <v>32</v>
      </c>
      <c r="D674" s="28"/>
      <c r="E674" s="28"/>
    </row>
    <row r="675" spans="2:5" x14ac:dyDescent="0.3">
      <c r="B675" s="26" t="s">
        <v>4</v>
      </c>
      <c r="C675" s="17">
        <v>17</v>
      </c>
      <c r="D675" s="28"/>
      <c r="E675" s="28"/>
    </row>
    <row r="676" spans="2:5" x14ac:dyDescent="0.3">
      <c r="B676" s="26" t="s">
        <v>3</v>
      </c>
      <c r="C676" s="17">
        <v>6</v>
      </c>
      <c r="D676" s="28"/>
      <c r="E676" s="28"/>
    </row>
    <row r="677" spans="2:5" x14ac:dyDescent="0.3">
      <c r="B677" s="26" t="s">
        <v>7</v>
      </c>
      <c r="C677" s="17">
        <v>2</v>
      </c>
      <c r="D677" s="28"/>
      <c r="E677" s="28"/>
    </row>
    <row r="678" spans="2:5" x14ac:dyDescent="0.3">
      <c r="B678" s="26" t="s">
        <v>2</v>
      </c>
      <c r="C678" s="17">
        <v>1</v>
      </c>
      <c r="D678" s="28"/>
      <c r="E678" s="28"/>
    </row>
    <row r="679" spans="2:5" x14ac:dyDescent="0.3">
      <c r="B679" s="26" t="s">
        <v>0</v>
      </c>
      <c r="C679" s="17">
        <v>6</v>
      </c>
      <c r="D679" s="28"/>
      <c r="E679" s="28"/>
    </row>
    <row r="680" spans="2:5" x14ac:dyDescent="0.3">
      <c r="B680" s="10" t="s">
        <v>50</v>
      </c>
      <c r="C680" s="11">
        <v>62</v>
      </c>
      <c r="D680" s="36">
        <f>C681/C680</f>
        <v>0.59677419354838712</v>
      </c>
      <c r="E680" s="36">
        <f>C681/(C680-C683-C684)</f>
        <v>0.69811320754716977</v>
      </c>
    </row>
    <row r="681" spans="2:5" x14ac:dyDescent="0.3">
      <c r="B681" s="25" t="s">
        <v>79</v>
      </c>
      <c r="C681" s="13">
        <v>37</v>
      </c>
      <c r="D681" s="28"/>
      <c r="E681" s="28"/>
    </row>
    <row r="682" spans="2:5" x14ac:dyDescent="0.3">
      <c r="B682" s="25" t="s">
        <v>6</v>
      </c>
      <c r="C682" s="13">
        <v>25</v>
      </c>
      <c r="D682" s="28"/>
      <c r="E682" s="28"/>
    </row>
    <row r="683" spans="2:5" x14ac:dyDescent="0.3">
      <c r="B683" s="26" t="s">
        <v>4</v>
      </c>
      <c r="C683" s="17">
        <v>8</v>
      </c>
      <c r="D683" s="28"/>
      <c r="E683" s="28"/>
    </row>
    <row r="684" spans="2:5" x14ac:dyDescent="0.3">
      <c r="B684" s="26" t="s">
        <v>3</v>
      </c>
      <c r="C684" s="17">
        <v>1</v>
      </c>
      <c r="D684" s="28"/>
      <c r="E684" s="28"/>
    </row>
    <row r="685" spans="2:5" x14ac:dyDescent="0.3">
      <c r="B685" s="26" t="s">
        <v>7</v>
      </c>
      <c r="C685" s="17">
        <v>1</v>
      </c>
      <c r="D685" s="28"/>
      <c r="E685" s="28"/>
    </row>
    <row r="686" spans="2:5" x14ac:dyDescent="0.3">
      <c r="B686" s="26" t="s">
        <v>2</v>
      </c>
      <c r="C686" s="17">
        <v>15</v>
      </c>
      <c r="D686" s="28"/>
      <c r="E686" s="28"/>
    </row>
    <row r="687" spans="2:5" x14ac:dyDescent="0.3">
      <c r="B687" s="10" t="s">
        <v>54</v>
      </c>
      <c r="C687" s="11">
        <v>83</v>
      </c>
      <c r="D687" s="36">
        <f>C688/C687</f>
        <v>0.75903614457831325</v>
      </c>
      <c r="E687" s="36">
        <f>C688/(C687-C690-C694-C695)</f>
        <v>0.92647058823529416</v>
      </c>
    </row>
    <row r="688" spans="2:5" x14ac:dyDescent="0.3">
      <c r="B688" s="25" t="s">
        <v>79</v>
      </c>
      <c r="C688" s="13">
        <v>63</v>
      </c>
      <c r="D688" s="28"/>
      <c r="E688" s="28"/>
    </row>
    <row r="689" spans="2:5" x14ac:dyDescent="0.3">
      <c r="B689" s="25" t="s">
        <v>1</v>
      </c>
      <c r="C689" s="13">
        <v>4</v>
      </c>
      <c r="D689" s="28"/>
      <c r="E689" s="28"/>
    </row>
    <row r="690" spans="2:5" x14ac:dyDescent="0.3">
      <c r="B690" s="26" t="s">
        <v>3</v>
      </c>
      <c r="C690" s="17">
        <v>1</v>
      </c>
      <c r="D690" s="28"/>
      <c r="E690" s="28"/>
    </row>
    <row r="691" spans="2:5" x14ac:dyDescent="0.3">
      <c r="B691" s="26" t="s">
        <v>2</v>
      </c>
      <c r="C691" s="17">
        <v>1</v>
      </c>
      <c r="D691" s="28"/>
      <c r="E691" s="28"/>
    </row>
    <row r="692" spans="2:5" x14ac:dyDescent="0.3">
      <c r="B692" s="26" t="s">
        <v>0</v>
      </c>
      <c r="C692" s="17">
        <v>2</v>
      </c>
      <c r="D692" s="28"/>
      <c r="E692" s="28"/>
    </row>
    <row r="693" spans="2:5" x14ac:dyDescent="0.3">
      <c r="B693" s="25" t="s">
        <v>6</v>
      </c>
      <c r="C693" s="13">
        <v>16</v>
      </c>
      <c r="D693" s="28"/>
      <c r="E693" s="28"/>
    </row>
    <row r="694" spans="2:5" x14ac:dyDescent="0.3">
      <c r="B694" s="26" t="s">
        <v>4</v>
      </c>
      <c r="C694" s="17">
        <v>10</v>
      </c>
      <c r="D694" s="28"/>
      <c r="E694" s="28"/>
    </row>
    <row r="695" spans="2:5" x14ac:dyDescent="0.3">
      <c r="B695" s="26" t="s">
        <v>3</v>
      </c>
      <c r="C695" s="17">
        <v>4</v>
      </c>
      <c r="D695" s="28"/>
      <c r="E695" s="28"/>
    </row>
    <row r="696" spans="2:5" x14ac:dyDescent="0.3">
      <c r="B696" s="26" t="s">
        <v>2</v>
      </c>
      <c r="C696" s="17">
        <v>1</v>
      </c>
      <c r="D696" s="28"/>
      <c r="E696" s="28"/>
    </row>
    <row r="697" spans="2:5" x14ac:dyDescent="0.3">
      <c r="B697" s="26" t="s">
        <v>0</v>
      </c>
      <c r="C697" s="17">
        <v>1</v>
      </c>
      <c r="D697" s="28"/>
      <c r="E697" s="28"/>
    </row>
    <row r="698" spans="2:5" x14ac:dyDescent="0.3">
      <c r="B698" s="10" t="s">
        <v>40</v>
      </c>
      <c r="C698" s="11">
        <v>75</v>
      </c>
      <c r="D698" s="36">
        <f>C699/C698</f>
        <v>0.70666666666666667</v>
      </c>
      <c r="E698" s="36">
        <f>C699/(C698-C703-C704)</f>
        <v>0.89830508474576276</v>
      </c>
    </row>
    <row r="699" spans="2:5" x14ac:dyDescent="0.3">
      <c r="B699" s="25" t="s">
        <v>79</v>
      </c>
      <c r="C699" s="13">
        <v>53</v>
      </c>
      <c r="D699" s="28"/>
      <c r="E699" s="28"/>
    </row>
    <row r="700" spans="2:5" x14ac:dyDescent="0.3">
      <c r="B700" s="25" t="s">
        <v>1</v>
      </c>
      <c r="C700" s="13">
        <v>1</v>
      </c>
      <c r="D700" s="28"/>
      <c r="E700" s="28"/>
    </row>
    <row r="701" spans="2:5" x14ac:dyDescent="0.3">
      <c r="B701" s="26" t="s">
        <v>2</v>
      </c>
      <c r="C701" s="17">
        <v>1</v>
      </c>
      <c r="D701" s="28"/>
      <c r="E701" s="28"/>
    </row>
    <row r="702" spans="2:5" x14ac:dyDescent="0.3">
      <c r="B702" s="25" t="s">
        <v>6</v>
      </c>
      <c r="C702" s="13">
        <v>21</v>
      </c>
      <c r="D702" s="28"/>
      <c r="E702" s="28"/>
    </row>
    <row r="703" spans="2:5" x14ac:dyDescent="0.3">
      <c r="B703" s="26" t="s">
        <v>4</v>
      </c>
      <c r="C703" s="17">
        <v>14</v>
      </c>
      <c r="D703" s="28"/>
      <c r="E703" s="28"/>
    </row>
    <row r="704" spans="2:5" x14ac:dyDescent="0.3">
      <c r="B704" s="26" t="s">
        <v>3</v>
      </c>
      <c r="C704" s="17">
        <v>2</v>
      </c>
      <c r="D704" s="28"/>
      <c r="E704" s="28"/>
    </row>
    <row r="705" spans="2:5" x14ac:dyDescent="0.3">
      <c r="B705" s="26" t="s">
        <v>2</v>
      </c>
      <c r="C705" s="17">
        <v>3</v>
      </c>
      <c r="D705" s="28"/>
      <c r="E705" s="28"/>
    </row>
    <row r="706" spans="2:5" x14ac:dyDescent="0.3">
      <c r="B706" s="26" t="s">
        <v>0</v>
      </c>
      <c r="C706" s="17">
        <v>2</v>
      </c>
      <c r="D706" s="28"/>
      <c r="E706" s="28"/>
    </row>
    <row r="707" spans="2:5" x14ac:dyDescent="0.3">
      <c r="B707" s="10" t="s">
        <v>57</v>
      </c>
      <c r="C707" s="11">
        <v>72</v>
      </c>
      <c r="D707" s="36">
        <f>C708/C707</f>
        <v>0.77777777777777779</v>
      </c>
      <c r="E707" s="36">
        <f>C708/(C707-C712-C713)</f>
        <v>0.90322580645161288</v>
      </c>
    </row>
    <row r="708" spans="2:5" x14ac:dyDescent="0.3">
      <c r="B708" s="25" t="s">
        <v>79</v>
      </c>
      <c r="C708" s="13">
        <v>56</v>
      </c>
      <c r="D708" s="28"/>
      <c r="E708" s="28"/>
    </row>
    <row r="709" spans="2:5" x14ac:dyDescent="0.3">
      <c r="B709" s="25" t="s">
        <v>1</v>
      </c>
      <c r="C709" s="13">
        <v>2</v>
      </c>
      <c r="D709" s="28"/>
      <c r="E709" s="28"/>
    </row>
    <row r="710" spans="2:5" x14ac:dyDescent="0.3">
      <c r="B710" s="26" t="s">
        <v>2</v>
      </c>
      <c r="C710" s="17">
        <v>2</v>
      </c>
      <c r="D710" s="28"/>
      <c r="E710" s="28"/>
    </row>
    <row r="711" spans="2:5" x14ac:dyDescent="0.3">
      <c r="B711" s="25" t="s">
        <v>6</v>
      </c>
      <c r="C711" s="13">
        <v>14</v>
      </c>
      <c r="D711" s="28"/>
      <c r="E711" s="28"/>
    </row>
    <row r="712" spans="2:5" x14ac:dyDescent="0.3">
      <c r="B712" s="26" t="s">
        <v>4</v>
      </c>
      <c r="C712" s="17">
        <v>7</v>
      </c>
      <c r="D712" s="28"/>
      <c r="E712" s="28"/>
    </row>
    <row r="713" spans="2:5" x14ac:dyDescent="0.3">
      <c r="B713" s="26" t="s">
        <v>3</v>
      </c>
      <c r="C713" s="17">
        <v>3</v>
      </c>
      <c r="D713" s="28"/>
      <c r="E713" s="28"/>
    </row>
    <row r="714" spans="2:5" x14ac:dyDescent="0.3">
      <c r="B714" s="26" t="s">
        <v>2</v>
      </c>
      <c r="C714" s="17">
        <v>1</v>
      </c>
      <c r="D714" s="28"/>
      <c r="E714" s="28"/>
    </row>
    <row r="715" spans="2:5" x14ac:dyDescent="0.3">
      <c r="B715" s="26" t="s">
        <v>0</v>
      </c>
      <c r="C715" s="17">
        <v>3</v>
      </c>
      <c r="D715" s="28"/>
      <c r="E715" s="28"/>
    </row>
    <row r="716" spans="2:5" x14ac:dyDescent="0.3">
      <c r="B716" s="10" t="s">
        <v>59</v>
      </c>
      <c r="C716" s="11">
        <v>41</v>
      </c>
      <c r="D716" s="36">
        <f>C717/C716</f>
        <v>0.56097560975609762</v>
      </c>
      <c r="E716" s="36">
        <f>C717/(C716-C721-C722)</f>
        <v>0.95833333333333337</v>
      </c>
    </row>
    <row r="717" spans="2:5" x14ac:dyDescent="0.3">
      <c r="B717" s="25" t="s">
        <v>79</v>
      </c>
      <c r="C717" s="13">
        <v>23</v>
      </c>
      <c r="D717" s="28"/>
      <c r="E717" s="28"/>
    </row>
    <row r="718" spans="2:5" x14ac:dyDescent="0.3">
      <c r="B718" s="25" t="s">
        <v>1</v>
      </c>
      <c r="C718" s="13">
        <v>1</v>
      </c>
      <c r="D718" s="28"/>
      <c r="E718" s="28"/>
    </row>
    <row r="719" spans="2:5" x14ac:dyDescent="0.3">
      <c r="B719" s="26" t="s">
        <v>2</v>
      </c>
      <c r="C719" s="17">
        <v>1</v>
      </c>
      <c r="D719" s="28"/>
      <c r="E719" s="28"/>
    </row>
    <row r="720" spans="2:5" x14ac:dyDescent="0.3">
      <c r="B720" s="25" t="s">
        <v>6</v>
      </c>
      <c r="C720" s="13">
        <v>17</v>
      </c>
      <c r="D720" s="28"/>
      <c r="E720" s="28"/>
    </row>
    <row r="721" spans="2:5" x14ac:dyDescent="0.3">
      <c r="B721" s="26" t="s">
        <v>4</v>
      </c>
      <c r="C721" s="17">
        <v>15</v>
      </c>
      <c r="D721" s="28"/>
      <c r="E721" s="28"/>
    </row>
    <row r="722" spans="2:5" x14ac:dyDescent="0.3">
      <c r="B722" s="26" t="s">
        <v>2</v>
      </c>
      <c r="C722" s="17">
        <v>2</v>
      </c>
      <c r="D722" s="28"/>
      <c r="E722" s="28"/>
    </row>
    <row r="723" spans="2:5" x14ac:dyDescent="0.3">
      <c r="B723" s="10" t="s">
        <v>53</v>
      </c>
      <c r="C723" s="11">
        <v>238</v>
      </c>
      <c r="D723" s="36">
        <f>C724/C723</f>
        <v>0.7142857142857143</v>
      </c>
      <c r="E723" s="36">
        <f>C724/(C723-C726-C729-C730)</f>
        <v>0.89947089947089942</v>
      </c>
    </row>
    <row r="724" spans="2:5" x14ac:dyDescent="0.3">
      <c r="B724" s="25" t="s">
        <v>79</v>
      </c>
      <c r="C724" s="13">
        <v>170</v>
      </c>
      <c r="D724" s="28"/>
      <c r="E724" s="28"/>
    </row>
    <row r="725" spans="2:5" x14ac:dyDescent="0.3">
      <c r="B725" s="25" t="s">
        <v>1</v>
      </c>
      <c r="C725" s="13">
        <v>12</v>
      </c>
      <c r="D725" s="28"/>
      <c r="E725" s="28"/>
    </row>
    <row r="726" spans="2:5" x14ac:dyDescent="0.3">
      <c r="B726" s="26" t="s">
        <v>3</v>
      </c>
      <c r="C726" s="17">
        <v>3</v>
      </c>
      <c r="D726" s="28"/>
      <c r="E726" s="28"/>
    </row>
    <row r="727" spans="2:5" x14ac:dyDescent="0.3">
      <c r="B727" s="26" t="s">
        <v>2</v>
      </c>
      <c r="C727" s="17">
        <v>9</v>
      </c>
      <c r="D727" s="28"/>
      <c r="E727" s="28"/>
    </row>
    <row r="728" spans="2:5" x14ac:dyDescent="0.3">
      <c r="B728" s="25" t="s">
        <v>6</v>
      </c>
      <c r="C728" s="13">
        <v>56</v>
      </c>
      <c r="D728" s="28"/>
      <c r="E728" s="28"/>
    </row>
    <row r="729" spans="2:5" x14ac:dyDescent="0.3">
      <c r="B729" s="26" t="s">
        <v>4</v>
      </c>
      <c r="C729" s="17">
        <v>25</v>
      </c>
      <c r="D729" s="28"/>
      <c r="E729" s="28"/>
    </row>
    <row r="730" spans="2:5" x14ac:dyDescent="0.3">
      <c r="B730" s="26" t="s">
        <v>3</v>
      </c>
      <c r="C730" s="17">
        <v>21</v>
      </c>
      <c r="D730" s="28"/>
      <c r="E730" s="28"/>
    </row>
    <row r="731" spans="2:5" x14ac:dyDescent="0.3">
      <c r="B731" s="26" t="s">
        <v>2</v>
      </c>
      <c r="C731" s="17">
        <v>9</v>
      </c>
      <c r="D731" s="28"/>
      <c r="E731" s="28"/>
    </row>
    <row r="732" spans="2:5" x14ac:dyDescent="0.3">
      <c r="B732" s="26" t="s">
        <v>0</v>
      </c>
      <c r="C732" s="17">
        <v>1</v>
      </c>
      <c r="D732" s="28"/>
      <c r="E732" s="28"/>
    </row>
    <row r="733" spans="2:5" x14ac:dyDescent="0.3">
      <c r="B733" s="10" t="s">
        <v>61</v>
      </c>
      <c r="C733" s="11">
        <v>155</v>
      </c>
      <c r="D733" s="36">
        <f>C734/C733</f>
        <v>0.7870967741935484</v>
      </c>
      <c r="E733" s="36">
        <f>C734/(C733-C736-C737)</f>
        <v>0.93846153846153846</v>
      </c>
    </row>
    <row r="734" spans="2:5" x14ac:dyDescent="0.3">
      <c r="B734" s="25" t="s">
        <v>79</v>
      </c>
      <c r="C734" s="13">
        <v>122</v>
      </c>
      <c r="D734" s="28"/>
      <c r="E734" s="28"/>
    </row>
    <row r="735" spans="2:5" x14ac:dyDescent="0.3">
      <c r="B735" s="25" t="s">
        <v>6</v>
      </c>
      <c r="C735" s="13">
        <v>33</v>
      </c>
      <c r="D735" s="28"/>
      <c r="E735" s="28"/>
    </row>
    <row r="736" spans="2:5" x14ac:dyDescent="0.3">
      <c r="B736" s="26" t="s">
        <v>4</v>
      </c>
      <c r="C736" s="17">
        <v>23</v>
      </c>
      <c r="D736" s="28"/>
      <c r="E736" s="28"/>
    </row>
    <row r="737" spans="2:5" x14ac:dyDescent="0.3">
      <c r="B737" s="26" t="s">
        <v>3</v>
      </c>
      <c r="C737" s="17">
        <v>2</v>
      </c>
      <c r="D737" s="28"/>
      <c r="E737" s="28"/>
    </row>
    <row r="738" spans="2:5" x14ac:dyDescent="0.3">
      <c r="B738" s="26" t="s">
        <v>7</v>
      </c>
      <c r="C738" s="17">
        <v>2</v>
      </c>
      <c r="D738" s="28"/>
      <c r="E738" s="28"/>
    </row>
    <row r="739" spans="2:5" x14ac:dyDescent="0.3">
      <c r="B739" s="26" t="s">
        <v>2</v>
      </c>
      <c r="C739" s="17">
        <v>1</v>
      </c>
      <c r="D739" s="28"/>
      <c r="E739" s="28"/>
    </row>
    <row r="740" spans="2:5" x14ac:dyDescent="0.3">
      <c r="B740" s="26" t="s">
        <v>0</v>
      </c>
      <c r="C740" s="17">
        <v>5</v>
      </c>
      <c r="D740" s="28"/>
      <c r="E740" s="28"/>
    </row>
    <row r="741" spans="2:5" x14ac:dyDescent="0.3">
      <c r="B741" s="10" t="s">
        <v>63</v>
      </c>
      <c r="C741" s="11">
        <v>65</v>
      </c>
      <c r="D741" s="36">
        <f>C742/C741</f>
        <v>0.86153846153846159</v>
      </c>
      <c r="E741" s="36">
        <f>C742/(C741-C747-C748)</f>
        <v>0.93333333333333335</v>
      </c>
    </row>
    <row r="742" spans="2:5" x14ac:dyDescent="0.3">
      <c r="B742" s="25" t="s">
        <v>79</v>
      </c>
      <c r="C742" s="13">
        <v>56</v>
      </c>
      <c r="D742" s="28"/>
      <c r="E742" s="28"/>
    </row>
    <row r="743" spans="2:5" x14ac:dyDescent="0.3">
      <c r="B743" s="25" t="s">
        <v>1</v>
      </c>
      <c r="C743" s="13">
        <v>2</v>
      </c>
      <c r="D743" s="28"/>
      <c r="E743" s="28"/>
    </row>
    <row r="744" spans="2:5" x14ac:dyDescent="0.3">
      <c r="B744" s="26" t="s">
        <v>2</v>
      </c>
      <c r="C744" s="17">
        <v>1</v>
      </c>
      <c r="D744" s="28"/>
      <c r="E744" s="28"/>
    </row>
    <row r="745" spans="2:5" x14ac:dyDescent="0.3">
      <c r="B745" s="26" t="s">
        <v>0</v>
      </c>
      <c r="C745" s="17">
        <v>1</v>
      </c>
      <c r="D745" s="28"/>
      <c r="E745" s="28"/>
    </row>
    <row r="746" spans="2:5" x14ac:dyDescent="0.3">
      <c r="B746" s="25" t="s">
        <v>6</v>
      </c>
      <c r="C746" s="13">
        <v>7</v>
      </c>
      <c r="D746" s="28"/>
      <c r="E746" s="28"/>
    </row>
    <row r="747" spans="2:5" x14ac:dyDescent="0.3">
      <c r="B747" s="26" t="s">
        <v>4</v>
      </c>
      <c r="C747" s="17">
        <v>3</v>
      </c>
      <c r="D747" s="28"/>
      <c r="E747" s="28"/>
    </row>
    <row r="748" spans="2:5" x14ac:dyDescent="0.3">
      <c r="B748" s="26" t="s">
        <v>3</v>
      </c>
      <c r="C748" s="17">
        <v>2</v>
      </c>
      <c r="D748" s="28"/>
      <c r="E748" s="28"/>
    </row>
    <row r="749" spans="2:5" x14ac:dyDescent="0.3">
      <c r="B749" s="26" t="s">
        <v>0</v>
      </c>
      <c r="C749" s="17">
        <v>2</v>
      </c>
      <c r="D749" s="28"/>
      <c r="E749" s="28"/>
    </row>
    <row r="750" spans="2:5" x14ac:dyDescent="0.3">
      <c r="B750" s="10" t="s">
        <v>65</v>
      </c>
      <c r="C750" s="11">
        <v>160</v>
      </c>
      <c r="D750" s="36">
        <f>C751/C750</f>
        <v>0.625</v>
      </c>
      <c r="E750" s="36">
        <f>C751/(C750-C755-C756)</f>
        <v>0.78125</v>
      </c>
    </row>
    <row r="751" spans="2:5" x14ac:dyDescent="0.3">
      <c r="B751" s="25" t="s">
        <v>79</v>
      </c>
      <c r="C751" s="13">
        <v>100</v>
      </c>
      <c r="D751" s="28"/>
      <c r="E751" s="28"/>
    </row>
    <row r="752" spans="2:5" x14ac:dyDescent="0.3">
      <c r="B752" s="25" t="s">
        <v>1</v>
      </c>
      <c r="C752" s="13">
        <v>4</v>
      </c>
      <c r="D752" s="28"/>
      <c r="E752" s="28"/>
    </row>
    <row r="753" spans="2:5" x14ac:dyDescent="0.3">
      <c r="B753" s="26" t="s">
        <v>2</v>
      </c>
      <c r="C753" s="17">
        <v>4</v>
      </c>
      <c r="D753" s="28"/>
      <c r="E753" s="28"/>
    </row>
    <row r="754" spans="2:5" x14ac:dyDescent="0.3">
      <c r="B754" s="25" t="s">
        <v>6</v>
      </c>
      <c r="C754" s="13">
        <v>56</v>
      </c>
      <c r="D754" s="28"/>
      <c r="E754" s="28"/>
    </row>
    <row r="755" spans="2:5" x14ac:dyDescent="0.3">
      <c r="B755" s="26" t="s">
        <v>4</v>
      </c>
      <c r="C755" s="17">
        <v>25</v>
      </c>
      <c r="D755" s="28"/>
      <c r="E755" s="28"/>
    </row>
    <row r="756" spans="2:5" x14ac:dyDescent="0.3">
      <c r="B756" s="26" t="s">
        <v>3</v>
      </c>
      <c r="C756" s="17">
        <v>7</v>
      </c>
      <c r="D756" s="28"/>
      <c r="E756" s="28"/>
    </row>
    <row r="757" spans="2:5" x14ac:dyDescent="0.3">
      <c r="B757" s="26" t="s">
        <v>7</v>
      </c>
      <c r="C757" s="17">
        <v>6</v>
      </c>
      <c r="D757" s="28"/>
      <c r="E757" s="28"/>
    </row>
    <row r="758" spans="2:5" x14ac:dyDescent="0.3">
      <c r="B758" s="26" t="s">
        <v>2</v>
      </c>
      <c r="C758" s="17">
        <v>14</v>
      </c>
      <c r="D758" s="28"/>
      <c r="E758" s="28"/>
    </row>
    <row r="759" spans="2:5" x14ac:dyDescent="0.3">
      <c r="B759" s="26" t="s">
        <v>0</v>
      </c>
      <c r="C759" s="17">
        <v>4</v>
      </c>
      <c r="D759" s="28"/>
      <c r="E759" s="28"/>
    </row>
    <row r="760" spans="2:5" x14ac:dyDescent="0.3">
      <c r="B760" s="10" t="s">
        <v>68</v>
      </c>
      <c r="C760" s="11">
        <v>31</v>
      </c>
      <c r="D760" s="36">
        <f>C761/C760</f>
        <v>0.74193548387096775</v>
      </c>
      <c r="E760" s="36">
        <f>C761/(C760-C763-C764)</f>
        <v>0.88461538461538458</v>
      </c>
    </row>
    <row r="761" spans="2:5" x14ac:dyDescent="0.3">
      <c r="B761" s="25" t="s">
        <v>79</v>
      </c>
      <c r="C761" s="13">
        <v>23</v>
      </c>
      <c r="D761" s="28"/>
      <c r="E761" s="28"/>
    </row>
    <row r="762" spans="2:5" x14ac:dyDescent="0.3">
      <c r="B762" s="25" t="s">
        <v>6</v>
      </c>
      <c r="C762" s="13">
        <v>8</v>
      </c>
      <c r="D762" s="28"/>
      <c r="E762" s="28"/>
    </row>
    <row r="763" spans="2:5" x14ac:dyDescent="0.3">
      <c r="B763" s="26" t="s">
        <v>4</v>
      </c>
      <c r="C763" s="17">
        <v>4</v>
      </c>
      <c r="D763" s="28"/>
      <c r="E763" s="28"/>
    </row>
    <row r="764" spans="2:5" x14ac:dyDescent="0.3">
      <c r="B764" s="26" t="s">
        <v>3</v>
      </c>
      <c r="C764" s="17">
        <v>1</v>
      </c>
      <c r="D764" s="28"/>
      <c r="E764" s="28"/>
    </row>
    <row r="765" spans="2:5" x14ac:dyDescent="0.3">
      <c r="B765" s="26" t="s">
        <v>2</v>
      </c>
      <c r="C765" s="17">
        <v>1</v>
      </c>
      <c r="D765" s="28"/>
      <c r="E765" s="28"/>
    </row>
    <row r="766" spans="2:5" x14ac:dyDescent="0.3">
      <c r="B766" s="26" t="s">
        <v>0</v>
      </c>
      <c r="C766" s="17">
        <v>2</v>
      </c>
      <c r="D766" s="28"/>
      <c r="E766" s="28"/>
    </row>
    <row r="767" spans="2:5" x14ac:dyDescent="0.3">
      <c r="B767" s="10" t="s">
        <v>76</v>
      </c>
      <c r="C767" s="11">
        <v>94</v>
      </c>
      <c r="D767" s="36">
        <f>C768/C767</f>
        <v>0.63829787234042556</v>
      </c>
      <c r="E767" s="36">
        <f>C768/(C767-C770-C774-C775)</f>
        <v>0.7407407407407407</v>
      </c>
    </row>
    <row r="768" spans="2:5" x14ac:dyDescent="0.3">
      <c r="B768" s="25" t="s">
        <v>79</v>
      </c>
      <c r="C768" s="13">
        <v>60</v>
      </c>
      <c r="D768" s="28"/>
      <c r="E768" s="28"/>
    </row>
    <row r="769" spans="2:5" x14ac:dyDescent="0.3">
      <c r="B769" s="25" t="s">
        <v>1</v>
      </c>
      <c r="C769" s="13">
        <v>13</v>
      </c>
      <c r="D769" s="28"/>
      <c r="E769" s="28"/>
    </row>
    <row r="770" spans="2:5" x14ac:dyDescent="0.3">
      <c r="B770" s="26" t="s">
        <v>3</v>
      </c>
      <c r="C770" s="17">
        <v>5</v>
      </c>
      <c r="D770" s="28"/>
      <c r="E770" s="28"/>
    </row>
    <row r="771" spans="2:5" x14ac:dyDescent="0.3">
      <c r="B771" s="26" t="s">
        <v>2</v>
      </c>
      <c r="C771" s="17">
        <v>7</v>
      </c>
      <c r="D771" s="28"/>
      <c r="E771" s="28"/>
    </row>
    <row r="772" spans="2:5" x14ac:dyDescent="0.3">
      <c r="B772" s="26" t="s">
        <v>0</v>
      </c>
      <c r="C772" s="17">
        <v>1</v>
      </c>
      <c r="D772" s="28"/>
      <c r="E772" s="28"/>
    </row>
    <row r="773" spans="2:5" x14ac:dyDescent="0.3">
      <c r="B773" s="25" t="s">
        <v>6</v>
      </c>
      <c r="C773" s="13">
        <v>21</v>
      </c>
      <c r="D773" s="28"/>
      <c r="E773" s="28"/>
    </row>
    <row r="774" spans="2:5" x14ac:dyDescent="0.3">
      <c r="B774" s="26" t="s">
        <v>4</v>
      </c>
      <c r="C774" s="17">
        <v>6</v>
      </c>
      <c r="D774" s="28"/>
      <c r="E774" s="28"/>
    </row>
    <row r="775" spans="2:5" x14ac:dyDescent="0.3">
      <c r="B775" s="26" t="s">
        <v>3</v>
      </c>
      <c r="C775" s="17">
        <v>2</v>
      </c>
      <c r="D775" s="28"/>
      <c r="E775" s="28"/>
    </row>
    <row r="776" spans="2:5" x14ac:dyDescent="0.3">
      <c r="B776" s="26" t="s">
        <v>2</v>
      </c>
      <c r="C776" s="17">
        <v>8</v>
      </c>
      <c r="D776" s="28"/>
      <c r="E776" s="28"/>
    </row>
    <row r="777" spans="2:5" x14ac:dyDescent="0.3">
      <c r="B777" s="26" t="s">
        <v>0</v>
      </c>
      <c r="C777" s="17">
        <v>5</v>
      </c>
      <c r="D777" s="28"/>
      <c r="E777" s="28"/>
    </row>
    <row r="778" spans="2:5" x14ac:dyDescent="0.3">
      <c r="B778" s="10" t="s">
        <v>60</v>
      </c>
      <c r="C778" s="11">
        <v>250</v>
      </c>
      <c r="D778" s="36">
        <f>C779/C778</f>
        <v>0.82</v>
      </c>
      <c r="E778" s="36">
        <f>C779/(C778-C781-C784-C785)</f>
        <v>0.96244131455399062</v>
      </c>
    </row>
    <row r="779" spans="2:5" x14ac:dyDescent="0.3">
      <c r="B779" s="25" t="s">
        <v>79</v>
      </c>
      <c r="C779" s="13">
        <v>205</v>
      </c>
      <c r="D779" s="28"/>
      <c r="E779" s="28"/>
    </row>
    <row r="780" spans="2:5" x14ac:dyDescent="0.3">
      <c r="B780" s="25" t="s">
        <v>1</v>
      </c>
      <c r="C780" s="13">
        <v>2</v>
      </c>
      <c r="D780" s="28"/>
      <c r="E780" s="28"/>
    </row>
    <row r="781" spans="2:5" x14ac:dyDescent="0.3">
      <c r="B781" s="26" t="s">
        <v>4</v>
      </c>
      <c r="C781" s="17">
        <v>1</v>
      </c>
      <c r="D781" s="28"/>
      <c r="E781" s="28"/>
    </row>
    <row r="782" spans="2:5" x14ac:dyDescent="0.3">
      <c r="B782" s="26" t="s">
        <v>2</v>
      </c>
      <c r="C782" s="17">
        <v>1</v>
      </c>
      <c r="D782" s="28"/>
      <c r="E782" s="28"/>
    </row>
    <row r="783" spans="2:5" x14ac:dyDescent="0.3">
      <c r="B783" s="25" t="s">
        <v>6</v>
      </c>
      <c r="C783" s="13">
        <v>43</v>
      </c>
      <c r="D783" s="28"/>
      <c r="E783" s="28"/>
    </row>
    <row r="784" spans="2:5" x14ac:dyDescent="0.3">
      <c r="B784" s="26" t="s">
        <v>4</v>
      </c>
      <c r="C784" s="17">
        <v>26</v>
      </c>
      <c r="D784" s="28"/>
      <c r="E784" s="28"/>
    </row>
    <row r="785" spans="2:5" x14ac:dyDescent="0.3">
      <c r="B785" s="26" t="s">
        <v>3</v>
      </c>
      <c r="C785" s="17">
        <v>10</v>
      </c>
      <c r="D785" s="28"/>
      <c r="E785" s="28"/>
    </row>
    <row r="786" spans="2:5" x14ac:dyDescent="0.3">
      <c r="B786" s="26" t="s">
        <v>7</v>
      </c>
      <c r="C786" s="17">
        <v>2</v>
      </c>
      <c r="D786" s="28"/>
      <c r="E786" s="28"/>
    </row>
    <row r="787" spans="2:5" x14ac:dyDescent="0.3">
      <c r="B787" s="26" t="s">
        <v>2</v>
      </c>
      <c r="C787" s="17">
        <v>2</v>
      </c>
      <c r="D787" s="28"/>
      <c r="E787" s="28"/>
    </row>
    <row r="788" spans="2:5" x14ac:dyDescent="0.3">
      <c r="B788" s="26" t="s">
        <v>0</v>
      </c>
      <c r="C788" s="17">
        <v>3</v>
      </c>
      <c r="D788" s="28"/>
      <c r="E788" s="28"/>
    </row>
    <row r="789" spans="2:5" x14ac:dyDescent="0.3">
      <c r="B789" s="10" t="s">
        <v>72</v>
      </c>
      <c r="C789" s="11">
        <v>102</v>
      </c>
      <c r="D789" s="36">
        <f>C790/C789</f>
        <v>0.77450980392156865</v>
      </c>
      <c r="E789" s="36">
        <f>C790/(C789-C792-C793)</f>
        <v>0.92941176470588238</v>
      </c>
    </row>
    <row r="790" spans="2:5" x14ac:dyDescent="0.3">
      <c r="B790" s="25" t="s">
        <v>79</v>
      </c>
      <c r="C790" s="13">
        <v>79</v>
      </c>
      <c r="D790" s="28"/>
      <c r="E790" s="28"/>
    </row>
    <row r="791" spans="2:5" x14ac:dyDescent="0.3">
      <c r="B791" s="25" t="s">
        <v>6</v>
      </c>
      <c r="C791" s="13">
        <v>23</v>
      </c>
      <c r="D791" s="28"/>
      <c r="E791" s="28"/>
    </row>
    <row r="792" spans="2:5" x14ac:dyDescent="0.3">
      <c r="B792" s="26" t="s">
        <v>4</v>
      </c>
      <c r="C792" s="17">
        <v>14</v>
      </c>
      <c r="D792" s="28"/>
      <c r="E792" s="28"/>
    </row>
    <row r="793" spans="2:5" x14ac:dyDescent="0.3">
      <c r="B793" s="26" t="s">
        <v>3</v>
      </c>
      <c r="C793" s="17">
        <v>3</v>
      </c>
      <c r="D793" s="28"/>
      <c r="E793" s="28"/>
    </row>
    <row r="794" spans="2:5" x14ac:dyDescent="0.3">
      <c r="B794" s="26" t="s">
        <v>7</v>
      </c>
      <c r="C794" s="17">
        <v>1</v>
      </c>
      <c r="D794" s="28"/>
      <c r="E794" s="28"/>
    </row>
    <row r="795" spans="2:5" x14ac:dyDescent="0.3">
      <c r="B795" s="26" t="s">
        <v>2</v>
      </c>
      <c r="C795" s="17">
        <v>3</v>
      </c>
      <c r="D795" s="28"/>
      <c r="E795" s="28"/>
    </row>
    <row r="796" spans="2:5" x14ac:dyDescent="0.3">
      <c r="B796" s="26" t="s">
        <v>0</v>
      </c>
      <c r="C796" s="17">
        <v>2</v>
      </c>
      <c r="D796" s="28"/>
      <c r="E796" s="28"/>
    </row>
    <row r="797" spans="2:5" x14ac:dyDescent="0.3">
      <c r="B797" s="10" t="s">
        <v>77</v>
      </c>
      <c r="C797" s="11">
        <v>31</v>
      </c>
      <c r="D797" s="36">
        <f>C798/C797</f>
        <v>0.70967741935483875</v>
      </c>
      <c r="E797" s="36">
        <f>C798/(C797-C800)</f>
        <v>0.84615384615384615</v>
      </c>
    </row>
    <row r="798" spans="2:5" x14ac:dyDescent="0.3">
      <c r="B798" s="25" t="s">
        <v>79</v>
      </c>
      <c r="C798" s="13">
        <v>22</v>
      </c>
      <c r="D798" s="28"/>
      <c r="E798" s="28"/>
    </row>
    <row r="799" spans="2:5" x14ac:dyDescent="0.3">
      <c r="B799" s="25" t="s">
        <v>6</v>
      </c>
      <c r="C799" s="13">
        <v>9</v>
      </c>
      <c r="D799" s="28"/>
      <c r="E799" s="28"/>
    </row>
    <row r="800" spans="2:5" x14ac:dyDescent="0.3">
      <c r="B800" s="26" t="s">
        <v>4</v>
      </c>
      <c r="C800" s="17">
        <v>5</v>
      </c>
      <c r="D800" s="28"/>
      <c r="E800" s="28"/>
    </row>
    <row r="801" spans="2:5" x14ac:dyDescent="0.3">
      <c r="B801" s="26" t="s">
        <v>2</v>
      </c>
      <c r="C801" s="17">
        <v>1</v>
      </c>
      <c r="D801" s="28"/>
      <c r="E801" s="28"/>
    </row>
    <row r="802" spans="2:5" x14ac:dyDescent="0.3">
      <c r="B802" s="26" t="s">
        <v>0</v>
      </c>
      <c r="C802" s="17">
        <v>3</v>
      </c>
      <c r="D802" s="28"/>
      <c r="E802" s="28"/>
    </row>
    <row r="803" spans="2:5" x14ac:dyDescent="0.3">
      <c r="B803" s="10" t="s">
        <v>78</v>
      </c>
      <c r="C803" s="11">
        <v>102</v>
      </c>
      <c r="D803" s="36">
        <f>C804/C803</f>
        <v>0.72549019607843135</v>
      </c>
      <c r="E803" s="36">
        <f>C804/(C803-C806-C810-C811)</f>
        <v>0.85057471264367812</v>
      </c>
    </row>
    <row r="804" spans="2:5" x14ac:dyDescent="0.3">
      <c r="B804" s="25" t="s">
        <v>79</v>
      </c>
      <c r="C804" s="13">
        <v>74</v>
      </c>
      <c r="D804" s="28"/>
      <c r="E804" s="28"/>
    </row>
    <row r="805" spans="2:5" x14ac:dyDescent="0.3">
      <c r="B805" s="25" t="s">
        <v>1</v>
      </c>
      <c r="C805" s="13">
        <v>8</v>
      </c>
      <c r="D805" s="28"/>
      <c r="E805" s="28"/>
    </row>
    <row r="806" spans="2:5" x14ac:dyDescent="0.3">
      <c r="B806" s="26" t="s">
        <v>3</v>
      </c>
      <c r="C806" s="17">
        <v>4</v>
      </c>
      <c r="D806" s="28"/>
      <c r="E806" s="28"/>
    </row>
    <row r="807" spans="2:5" x14ac:dyDescent="0.3">
      <c r="B807" s="26" t="s">
        <v>2</v>
      </c>
      <c r="C807" s="17">
        <v>1</v>
      </c>
      <c r="D807" s="28"/>
      <c r="E807" s="28"/>
    </row>
    <row r="808" spans="2:5" x14ac:dyDescent="0.3">
      <c r="B808" s="26" t="s">
        <v>0</v>
      </c>
      <c r="C808" s="17">
        <v>3</v>
      </c>
      <c r="D808" s="28"/>
      <c r="E808" s="28"/>
    </row>
    <row r="809" spans="2:5" x14ac:dyDescent="0.3">
      <c r="B809" s="25" t="s">
        <v>6</v>
      </c>
      <c r="C809" s="13">
        <v>20</v>
      </c>
      <c r="D809" s="28"/>
      <c r="E809" s="28"/>
    </row>
    <row r="810" spans="2:5" x14ac:dyDescent="0.3">
      <c r="B810" s="26" t="s">
        <v>4</v>
      </c>
      <c r="C810" s="17">
        <v>9</v>
      </c>
      <c r="D810" s="28"/>
      <c r="E810" s="28"/>
    </row>
    <row r="811" spans="2:5" x14ac:dyDescent="0.3">
      <c r="B811" s="26" t="s">
        <v>3</v>
      </c>
      <c r="C811" s="17">
        <v>2</v>
      </c>
      <c r="D811" s="28"/>
      <c r="E811" s="28"/>
    </row>
    <row r="812" spans="2:5" x14ac:dyDescent="0.3">
      <c r="B812" s="26" t="s">
        <v>2</v>
      </c>
      <c r="C812" s="17">
        <v>7</v>
      </c>
      <c r="D812" s="28"/>
      <c r="E812" s="28"/>
    </row>
    <row r="813" spans="2:5" ht="15" thickBot="1" x14ac:dyDescent="0.35">
      <c r="B813" s="26" t="s">
        <v>0</v>
      </c>
      <c r="C813" s="17">
        <v>2</v>
      </c>
      <c r="D813" s="28"/>
      <c r="E813" s="28"/>
    </row>
    <row r="814" spans="2:5" ht="15" thickBot="1" x14ac:dyDescent="0.35">
      <c r="B814" s="8" t="s">
        <v>17</v>
      </c>
      <c r="C814" s="9">
        <v>1812</v>
      </c>
      <c r="D814" s="27">
        <f>(C816+C829+C842+C852+C859+C877+C892+C898+C912+C918+C924+C932+C941+C955+C963+C967+C978+C992+C1002+C1010+C1014)/C814</f>
        <v>0.29028697571743928</v>
      </c>
      <c r="E814" s="27">
        <f>(C816+C829+C842+C852+C859+C877+C892+C898+C912+C918+C924+C932+C941+C955+C963+C967+C978+C992+C1002+C1010+C1014)/(C814-C818-C819-C823-C824-C831-C836-C837-C844-C849-C850-C854-C855-C861-C862-C867-C868-C874-C881-C882-C894-C900-C901-C906-C907-C920-C921-C926-C928-C934-C938-C943-C944-C949-C950-C959-C969-C972-C973-C980-C981-C986-C987-C994-C998-C999-C1004-C1006-C1012-C1019-C1020)</f>
        <v>0.34673698088332233</v>
      </c>
    </row>
    <row r="815" spans="2:5" x14ac:dyDescent="0.3">
      <c r="B815" s="10" t="s">
        <v>41</v>
      </c>
      <c r="C815" s="11">
        <v>90</v>
      </c>
      <c r="D815" s="36">
        <f>C816/C815</f>
        <v>0.22222222222222221</v>
      </c>
      <c r="E815" s="36">
        <f>C816/(C815-C818-C819-C823-C824)</f>
        <v>0.25974025974025972</v>
      </c>
    </row>
    <row r="816" spans="2:5" x14ac:dyDescent="0.3">
      <c r="B816" s="25" t="s">
        <v>79</v>
      </c>
      <c r="C816" s="13">
        <v>20</v>
      </c>
      <c r="D816" s="28"/>
      <c r="E816" s="28"/>
    </row>
    <row r="817" spans="2:5" x14ac:dyDescent="0.3">
      <c r="B817" s="25" t="s">
        <v>1</v>
      </c>
      <c r="C817" s="13">
        <v>36</v>
      </c>
      <c r="D817" s="28"/>
      <c r="E817" s="28"/>
    </row>
    <row r="818" spans="2:5" x14ac:dyDescent="0.3">
      <c r="B818" s="26" t="s">
        <v>4</v>
      </c>
      <c r="C818" s="17">
        <v>1</v>
      </c>
      <c r="D818" s="28"/>
      <c r="E818" s="28"/>
    </row>
    <row r="819" spans="2:5" x14ac:dyDescent="0.3">
      <c r="B819" s="26" t="s">
        <v>3</v>
      </c>
      <c r="C819" s="17">
        <v>2</v>
      </c>
      <c r="D819" s="28"/>
      <c r="E819" s="28"/>
    </row>
    <row r="820" spans="2:5" x14ac:dyDescent="0.3">
      <c r="B820" s="26" t="s">
        <v>7</v>
      </c>
      <c r="C820" s="17">
        <v>30</v>
      </c>
      <c r="D820" s="28"/>
      <c r="E820" s="28"/>
    </row>
    <row r="821" spans="2:5" x14ac:dyDescent="0.3">
      <c r="B821" s="26" t="s">
        <v>0</v>
      </c>
      <c r="C821" s="17">
        <v>3</v>
      </c>
      <c r="D821" s="28"/>
      <c r="E821" s="28"/>
    </row>
    <row r="822" spans="2:5" x14ac:dyDescent="0.3">
      <c r="B822" s="25" t="s">
        <v>6</v>
      </c>
      <c r="C822" s="13">
        <v>34</v>
      </c>
      <c r="D822" s="28"/>
      <c r="E822" s="28"/>
    </row>
    <row r="823" spans="2:5" x14ac:dyDescent="0.3">
      <c r="B823" s="26" t="s">
        <v>4</v>
      </c>
      <c r="C823" s="17">
        <v>1</v>
      </c>
      <c r="D823" s="28"/>
      <c r="E823" s="28"/>
    </row>
    <row r="824" spans="2:5" x14ac:dyDescent="0.3">
      <c r="B824" s="26" t="s">
        <v>3</v>
      </c>
      <c r="C824" s="17">
        <v>9</v>
      </c>
      <c r="D824" s="28"/>
      <c r="E824" s="28"/>
    </row>
    <row r="825" spans="2:5" x14ac:dyDescent="0.3">
      <c r="B825" s="26" t="s">
        <v>7</v>
      </c>
      <c r="C825" s="17">
        <v>16</v>
      </c>
      <c r="D825" s="28"/>
      <c r="E825" s="28"/>
    </row>
    <row r="826" spans="2:5" x14ac:dyDescent="0.3">
      <c r="B826" s="26" t="s">
        <v>2</v>
      </c>
      <c r="C826" s="17">
        <v>1</v>
      </c>
      <c r="D826" s="28"/>
      <c r="E826" s="28"/>
    </row>
    <row r="827" spans="2:5" x14ac:dyDescent="0.3">
      <c r="B827" s="26" t="s">
        <v>0</v>
      </c>
      <c r="C827" s="17">
        <v>7</v>
      </c>
      <c r="D827" s="28"/>
      <c r="E827" s="28"/>
    </row>
    <row r="828" spans="2:5" x14ac:dyDescent="0.3">
      <c r="B828" s="10" t="s">
        <v>42</v>
      </c>
      <c r="C828" s="11">
        <v>59</v>
      </c>
      <c r="D828" s="36">
        <f>C829/C828</f>
        <v>0.28813559322033899</v>
      </c>
      <c r="E828" s="36">
        <f>C829/(C828-C831-C836-C837)</f>
        <v>0.32692307692307693</v>
      </c>
    </row>
    <row r="829" spans="2:5" x14ac:dyDescent="0.3">
      <c r="B829" s="25" t="s">
        <v>79</v>
      </c>
      <c r="C829" s="13">
        <v>17</v>
      </c>
      <c r="D829" s="28"/>
      <c r="E829" s="28"/>
    </row>
    <row r="830" spans="2:5" x14ac:dyDescent="0.3">
      <c r="B830" s="25" t="s">
        <v>1</v>
      </c>
      <c r="C830" s="13">
        <v>14</v>
      </c>
      <c r="D830" s="28"/>
      <c r="E830" s="28"/>
    </row>
    <row r="831" spans="2:5" x14ac:dyDescent="0.3">
      <c r="B831" s="26" t="s">
        <v>4</v>
      </c>
      <c r="C831" s="17">
        <v>1</v>
      </c>
      <c r="D831" s="28"/>
      <c r="E831" s="28"/>
    </row>
    <row r="832" spans="2:5" x14ac:dyDescent="0.3">
      <c r="B832" s="26" t="s">
        <v>7</v>
      </c>
      <c r="C832" s="17">
        <v>9</v>
      </c>
      <c r="D832" s="28"/>
      <c r="E832" s="28"/>
    </row>
    <row r="833" spans="2:5" x14ac:dyDescent="0.3">
      <c r="B833" s="26" t="s">
        <v>2</v>
      </c>
      <c r="C833" s="17">
        <v>3</v>
      </c>
      <c r="D833" s="28"/>
      <c r="E833" s="28"/>
    </row>
    <row r="834" spans="2:5" x14ac:dyDescent="0.3">
      <c r="B834" s="26" t="s">
        <v>0</v>
      </c>
      <c r="C834" s="17">
        <v>1</v>
      </c>
      <c r="D834" s="28"/>
      <c r="E834" s="28"/>
    </row>
    <row r="835" spans="2:5" x14ac:dyDescent="0.3">
      <c r="B835" s="25" t="s">
        <v>6</v>
      </c>
      <c r="C835" s="13">
        <v>28</v>
      </c>
      <c r="D835" s="28"/>
      <c r="E835" s="28"/>
    </row>
    <row r="836" spans="2:5" x14ac:dyDescent="0.3">
      <c r="B836" s="26" t="s">
        <v>4</v>
      </c>
      <c r="C836" s="17">
        <v>5</v>
      </c>
      <c r="D836" s="28"/>
      <c r="E836" s="28"/>
    </row>
    <row r="837" spans="2:5" x14ac:dyDescent="0.3">
      <c r="B837" s="26" t="s">
        <v>3</v>
      </c>
      <c r="C837" s="17">
        <v>1</v>
      </c>
      <c r="D837" s="28"/>
      <c r="E837" s="28"/>
    </row>
    <row r="838" spans="2:5" x14ac:dyDescent="0.3">
      <c r="B838" s="26" t="s">
        <v>7</v>
      </c>
      <c r="C838" s="17">
        <v>16</v>
      </c>
      <c r="D838" s="28"/>
      <c r="E838" s="28"/>
    </row>
    <row r="839" spans="2:5" x14ac:dyDescent="0.3">
      <c r="B839" s="26" t="s">
        <v>2</v>
      </c>
      <c r="C839" s="17">
        <v>3</v>
      </c>
      <c r="D839" s="28"/>
      <c r="E839" s="28"/>
    </row>
    <row r="840" spans="2:5" x14ac:dyDescent="0.3">
      <c r="B840" s="26" t="s">
        <v>0</v>
      </c>
      <c r="C840" s="17">
        <v>3</v>
      </c>
      <c r="D840" s="28"/>
      <c r="E840" s="28"/>
    </row>
    <row r="841" spans="2:5" x14ac:dyDescent="0.3">
      <c r="B841" s="10" t="s">
        <v>47</v>
      </c>
      <c r="C841" s="11">
        <v>18</v>
      </c>
      <c r="D841" s="36">
        <f>C842/C841</f>
        <v>0.1111111111111111</v>
      </c>
      <c r="E841" s="36">
        <f>C842/(C841-C844-C849-C850)</f>
        <v>0.15384615384615385</v>
      </c>
    </row>
    <row r="842" spans="2:5" x14ac:dyDescent="0.3">
      <c r="B842" s="25" t="s">
        <v>79</v>
      </c>
      <c r="C842" s="13">
        <v>2</v>
      </c>
      <c r="D842" s="28"/>
      <c r="E842" s="28"/>
    </row>
    <row r="843" spans="2:5" x14ac:dyDescent="0.3">
      <c r="B843" s="25" t="s">
        <v>1</v>
      </c>
      <c r="C843" s="13">
        <v>14</v>
      </c>
      <c r="D843" s="28"/>
      <c r="E843" s="28"/>
    </row>
    <row r="844" spans="2:5" x14ac:dyDescent="0.3">
      <c r="B844" s="26" t="s">
        <v>3</v>
      </c>
      <c r="C844" s="17">
        <v>3</v>
      </c>
      <c r="D844" s="28"/>
      <c r="E844" s="28"/>
    </row>
    <row r="845" spans="2:5" x14ac:dyDescent="0.3">
      <c r="B845" s="26" t="s">
        <v>7</v>
      </c>
      <c r="C845" s="17">
        <v>7</v>
      </c>
      <c r="D845" s="28"/>
      <c r="E845" s="28"/>
    </row>
    <row r="846" spans="2:5" x14ac:dyDescent="0.3">
      <c r="B846" s="26" t="s">
        <v>2</v>
      </c>
      <c r="C846" s="17">
        <v>1</v>
      </c>
      <c r="D846" s="28"/>
      <c r="E846" s="28"/>
    </row>
    <row r="847" spans="2:5" x14ac:dyDescent="0.3">
      <c r="B847" s="26" t="s">
        <v>0</v>
      </c>
      <c r="C847" s="17">
        <v>3</v>
      </c>
      <c r="D847" s="28"/>
      <c r="E847" s="28"/>
    </row>
    <row r="848" spans="2:5" x14ac:dyDescent="0.3">
      <c r="B848" s="25" t="s">
        <v>6</v>
      </c>
      <c r="C848" s="13">
        <v>2</v>
      </c>
      <c r="D848" s="28"/>
      <c r="E848" s="28"/>
    </row>
    <row r="849" spans="2:5" x14ac:dyDescent="0.3">
      <c r="B849" s="26" t="s">
        <v>4</v>
      </c>
      <c r="C849" s="17">
        <v>1</v>
      </c>
      <c r="D849" s="28"/>
      <c r="E849" s="28"/>
    </row>
    <row r="850" spans="2:5" x14ac:dyDescent="0.3">
      <c r="B850" s="26" t="s">
        <v>3</v>
      </c>
      <c r="C850" s="17">
        <v>1</v>
      </c>
      <c r="D850" s="28"/>
      <c r="E850" s="28"/>
    </row>
    <row r="851" spans="2:5" x14ac:dyDescent="0.3">
      <c r="B851" s="10" t="s">
        <v>44</v>
      </c>
      <c r="C851" s="11">
        <v>72</v>
      </c>
      <c r="D851" s="36">
        <f>C852/C851</f>
        <v>0.22222222222222221</v>
      </c>
      <c r="E851" s="36">
        <f>C852/(C851-C854-C855)</f>
        <v>0.22857142857142856</v>
      </c>
    </row>
    <row r="852" spans="2:5" x14ac:dyDescent="0.3">
      <c r="B852" s="25" t="s">
        <v>79</v>
      </c>
      <c r="C852" s="13">
        <v>16</v>
      </c>
      <c r="D852" s="28"/>
      <c r="E852" s="28"/>
    </row>
    <row r="853" spans="2:5" x14ac:dyDescent="0.3">
      <c r="B853" s="25" t="s">
        <v>1</v>
      </c>
      <c r="C853" s="13">
        <v>56</v>
      </c>
      <c r="D853" s="28"/>
      <c r="E853" s="28"/>
    </row>
    <row r="854" spans="2:5" x14ac:dyDescent="0.3">
      <c r="B854" s="26" t="s">
        <v>4</v>
      </c>
      <c r="C854" s="17">
        <v>1</v>
      </c>
      <c r="D854" s="28"/>
      <c r="E854" s="28"/>
    </row>
    <row r="855" spans="2:5" x14ac:dyDescent="0.3">
      <c r="B855" s="26" t="s">
        <v>3</v>
      </c>
      <c r="C855" s="17">
        <v>1</v>
      </c>
      <c r="D855" s="28"/>
      <c r="E855" s="28"/>
    </row>
    <row r="856" spans="2:5" x14ac:dyDescent="0.3">
      <c r="B856" s="26" t="s">
        <v>7</v>
      </c>
      <c r="C856" s="17">
        <v>53</v>
      </c>
      <c r="D856" s="28"/>
      <c r="E856" s="28"/>
    </row>
    <row r="857" spans="2:5" x14ac:dyDescent="0.3">
      <c r="B857" s="26" t="s">
        <v>0</v>
      </c>
      <c r="C857" s="17">
        <v>1</v>
      </c>
      <c r="D857" s="28"/>
      <c r="E857" s="28"/>
    </row>
    <row r="858" spans="2:5" x14ac:dyDescent="0.3">
      <c r="B858" s="10" t="s">
        <v>46</v>
      </c>
      <c r="C858" s="11">
        <v>545</v>
      </c>
      <c r="D858" s="36">
        <f>C859/C858</f>
        <v>0.34495412844036699</v>
      </c>
      <c r="E858" s="36">
        <f>C859/(C858-C861-C862-C867-C868)</f>
        <v>0.40343347639484978</v>
      </c>
    </row>
    <row r="859" spans="2:5" x14ac:dyDescent="0.3">
      <c r="B859" s="25" t="s">
        <v>79</v>
      </c>
      <c r="C859" s="13">
        <v>188</v>
      </c>
      <c r="D859" s="28"/>
      <c r="E859" s="28"/>
    </row>
    <row r="860" spans="2:5" x14ac:dyDescent="0.3">
      <c r="B860" s="25" t="s">
        <v>1</v>
      </c>
      <c r="C860" s="13">
        <v>111</v>
      </c>
      <c r="D860" s="28"/>
      <c r="E860" s="28"/>
    </row>
    <row r="861" spans="2:5" x14ac:dyDescent="0.3">
      <c r="B861" s="26" t="s">
        <v>4</v>
      </c>
      <c r="C861" s="17">
        <v>3</v>
      </c>
      <c r="D861" s="28"/>
      <c r="E861" s="28"/>
    </row>
    <row r="862" spans="2:5" x14ac:dyDescent="0.3">
      <c r="B862" s="26" t="s">
        <v>3</v>
      </c>
      <c r="C862" s="17">
        <v>5</v>
      </c>
      <c r="D862" s="28"/>
      <c r="E862" s="28"/>
    </row>
    <row r="863" spans="2:5" x14ac:dyDescent="0.3">
      <c r="B863" s="26" t="s">
        <v>7</v>
      </c>
      <c r="C863" s="17">
        <v>82</v>
      </c>
      <c r="D863" s="28"/>
      <c r="E863" s="28"/>
    </row>
    <row r="864" spans="2:5" x14ac:dyDescent="0.3">
      <c r="B864" s="26" t="s">
        <v>2</v>
      </c>
      <c r="C864" s="17">
        <v>3</v>
      </c>
      <c r="D864" s="28"/>
      <c r="E864" s="28"/>
    </row>
    <row r="865" spans="2:5" x14ac:dyDescent="0.3">
      <c r="B865" s="26" t="s">
        <v>0</v>
      </c>
      <c r="C865" s="17">
        <v>18</v>
      </c>
      <c r="D865" s="28"/>
      <c r="E865" s="28"/>
    </row>
    <row r="866" spans="2:5" x14ac:dyDescent="0.3">
      <c r="B866" s="25" t="s">
        <v>6</v>
      </c>
      <c r="C866" s="13">
        <v>246</v>
      </c>
      <c r="D866" s="28"/>
      <c r="E866" s="28"/>
    </row>
    <row r="867" spans="2:5" x14ac:dyDescent="0.3">
      <c r="B867" s="26" t="s">
        <v>4</v>
      </c>
      <c r="C867" s="17">
        <v>40</v>
      </c>
      <c r="D867" s="28"/>
      <c r="E867" s="28"/>
    </row>
    <row r="868" spans="2:5" x14ac:dyDescent="0.3">
      <c r="B868" s="26" t="s">
        <v>3</v>
      </c>
      <c r="C868" s="17">
        <v>31</v>
      </c>
      <c r="D868" s="28"/>
      <c r="E868" s="28"/>
    </row>
    <row r="869" spans="2:5" x14ac:dyDescent="0.3">
      <c r="B869" s="26" t="s">
        <v>7</v>
      </c>
      <c r="C869" s="17">
        <v>120</v>
      </c>
      <c r="D869" s="28"/>
      <c r="E869" s="28"/>
    </row>
    <row r="870" spans="2:5" x14ac:dyDescent="0.3">
      <c r="B870" s="26" t="s">
        <v>2</v>
      </c>
      <c r="C870" s="17">
        <v>23</v>
      </c>
      <c r="D870" s="28"/>
      <c r="E870" s="28"/>
    </row>
    <row r="871" spans="2:5" x14ac:dyDescent="0.3">
      <c r="B871" s="26" t="s">
        <v>0</v>
      </c>
      <c r="C871" s="17">
        <v>32</v>
      </c>
      <c r="D871" s="28"/>
      <c r="E871" s="28"/>
    </row>
    <row r="872" spans="2:5" x14ac:dyDescent="0.3">
      <c r="B872" s="10" t="s">
        <v>48</v>
      </c>
      <c r="C872" s="11">
        <v>13</v>
      </c>
      <c r="D872" s="36">
        <f>0/C872</f>
        <v>0</v>
      </c>
      <c r="E872" s="36">
        <f>0/(C872-C874)</f>
        <v>0</v>
      </c>
    </row>
    <row r="873" spans="2:5" x14ac:dyDescent="0.3">
      <c r="B873" s="25" t="s">
        <v>6</v>
      </c>
      <c r="C873" s="13">
        <v>13</v>
      </c>
      <c r="D873" s="28"/>
      <c r="E873" s="28"/>
    </row>
    <row r="874" spans="2:5" x14ac:dyDescent="0.3">
      <c r="B874" s="26" t="s">
        <v>3</v>
      </c>
      <c r="C874" s="17">
        <v>2</v>
      </c>
      <c r="D874" s="28"/>
      <c r="E874" s="28"/>
    </row>
    <row r="875" spans="2:5" x14ac:dyDescent="0.3">
      <c r="B875" s="26" t="s">
        <v>7</v>
      </c>
      <c r="C875" s="17">
        <v>11</v>
      </c>
      <c r="D875" s="28"/>
      <c r="E875" s="28"/>
    </row>
    <row r="876" spans="2:5" x14ac:dyDescent="0.3">
      <c r="B876" s="10" t="s">
        <v>64</v>
      </c>
      <c r="C876" s="11">
        <v>23</v>
      </c>
      <c r="D876" s="36">
        <f>C877/C876</f>
        <v>0.30434782608695654</v>
      </c>
      <c r="E876" s="36">
        <f>C877/(C876-C881-C882)</f>
        <v>0.3888888888888889</v>
      </c>
    </row>
    <row r="877" spans="2:5" x14ac:dyDescent="0.3">
      <c r="B877" s="25" t="s">
        <v>79</v>
      </c>
      <c r="C877" s="13">
        <v>7</v>
      </c>
      <c r="D877" s="28"/>
      <c r="E877" s="28"/>
    </row>
    <row r="878" spans="2:5" x14ac:dyDescent="0.3">
      <c r="B878" s="25" t="s">
        <v>1</v>
      </c>
      <c r="C878" s="13">
        <v>1</v>
      </c>
      <c r="D878" s="28"/>
      <c r="E878" s="28"/>
    </row>
    <row r="879" spans="2:5" x14ac:dyDescent="0.3">
      <c r="B879" s="26" t="s">
        <v>0</v>
      </c>
      <c r="C879" s="17">
        <v>1</v>
      </c>
      <c r="D879" s="28"/>
      <c r="E879" s="28"/>
    </row>
    <row r="880" spans="2:5" x14ac:dyDescent="0.3">
      <c r="B880" s="25" t="s">
        <v>6</v>
      </c>
      <c r="C880" s="13">
        <v>15</v>
      </c>
      <c r="D880" s="28"/>
      <c r="E880" s="28"/>
    </row>
    <row r="881" spans="2:5" x14ac:dyDescent="0.3">
      <c r="B881" s="26" t="s">
        <v>4</v>
      </c>
      <c r="C881" s="17">
        <v>3</v>
      </c>
      <c r="D881" s="28"/>
      <c r="E881" s="28"/>
    </row>
    <row r="882" spans="2:5" x14ac:dyDescent="0.3">
      <c r="B882" s="26" t="s">
        <v>3</v>
      </c>
      <c r="C882" s="17">
        <v>2</v>
      </c>
      <c r="D882" s="28"/>
      <c r="E882" s="28"/>
    </row>
    <row r="883" spans="2:5" x14ac:dyDescent="0.3">
      <c r="B883" s="26" t="s">
        <v>7</v>
      </c>
      <c r="C883" s="17">
        <v>9</v>
      </c>
      <c r="D883" s="28"/>
      <c r="E883" s="28"/>
    </row>
    <row r="884" spans="2:5" x14ac:dyDescent="0.3">
      <c r="B884" s="26" t="s">
        <v>2</v>
      </c>
      <c r="C884" s="17">
        <v>1</v>
      </c>
      <c r="D884" s="28"/>
      <c r="E884" s="28"/>
    </row>
    <row r="885" spans="2:5" x14ac:dyDescent="0.3">
      <c r="B885" s="10" t="s">
        <v>51</v>
      </c>
      <c r="C885" s="11">
        <v>3</v>
      </c>
      <c r="D885" s="36">
        <f>0/C885</f>
        <v>0</v>
      </c>
      <c r="E885" s="36">
        <v>0</v>
      </c>
    </row>
    <row r="886" spans="2:5" x14ac:dyDescent="0.3">
      <c r="B886" s="25" t="s">
        <v>1</v>
      </c>
      <c r="C886" s="13">
        <v>1</v>
      </c>
      <c r="D886" s="28"/>
      <c r="E886" s="28"/>
    </row>
    <row r="887" spans="2:5" x14ac:dyDescent="0.3">
      <c r="B887" s="26" t="s">
        <v>7</v>
      </c>
      <c r="C887" s="17">
        <v>1</v>
      </c>
      <c r="D887" s="28"/>
      <c r="E887" s="28"/>
    </row>
    <row r="888" spans="2:5" x14ac:dyDescent="0.3">
      <c r="B888" s="25" t="s">
        <v>6</v>
      </c>
      <c r="C888" s="13">
        <v>2</v>
      </c>
      <c r="D888" s="28"/>
      <c r="E888" s="28"/>
    </row>
    <row r="889" spans="2:5" x14ac:dyDescent="0.3">
      <c r="B889" s="26" t="s">
        <v>7</v>
      </c>
      <c r="C889" s="17">
        <v>1</v>
      </c>
      <c r="D889" s="28"/>
      <c r="E889" s="28"/>
    </row>
    <row r="890" spans="2:5" x14ac:dyDescent="0.3">
      <c r="B890" s="26" t="s">
        <v>0</v>
      </c>
      <c r="C890" s="17">
        <v>1</v>
      </c>
      <c r="D890" s="28"/>
      <c r="E890" s="28"/>
    </row>
    <row r="891" spans="2:5" x14ac:dyDescent="0.3">
      <c r="B891" s="10" t="s">
        <v>56</v>
      </c>
      <c r="C891" s="11">
        <v>31</v>
      </c>
      <c r="D891" s="36">
        <f>C892/C891</f>
        <v>0.5161290322580645</v>
      </c>
      <c r="E891" s="36">
        <f>C892/(C891-C894)</f>
        <v>0.5714285714285714</v>
      </c>
    </row>
    <row r="892" spans="2:5" x14ac:dyDescent="0.3">
      <c r="B892" s="25" t="s">
        <v>79</v>
      </c>
      <c r="C892" s="13">
        <v>16</v>
      </c>
      <c r="D892" s="28"/>
      <c r="E892" s="28"/>
    </row>
    <row r="893" spans="2:5" x14ac:dyDescent="0.3">
      <c r="B893" s="25" t="s">
        <v>6</v>
      </c>
      <c r="C893" s="13">
        <v>15</v>
      </c>
      <c r="D893" s="28"/>
      <c r="E893" s="28"/>
    </row>
    <row r="894" spans="2:5" x14ac:dyDescent="0.3">
      <c r="B894" s="26" t="s">
        <v>3</v>
      </c>
      <c r="C894" s="17">
        <v>3</v>
      </c>
      <c r="D894" s="28"/>
      <c r="E894" s="28"/>
    </row>
    <row r="895" spans="2:5" x14ac:dyDescent="0.3">
      <c r="B895" s="26" t="s">
        <v>7</v>
      </c>
      <c r="C895" s="17">
        <v>11</v>
      </c>
      <c r="D895" s="28"/>
      <c r="E895" s="28"/>
    </row>
    <row r="896" spans="2:5" x14ac:dyDescent="0.3">
      <c r="B896" s="26" t="s">
        <v>0</v>
      </c>
      <c r="C896" s="17">
        <v>1</v>
      </c>
      <c r="D896" s="28"/>
      <c r="E896" s="28"/>
    </row>
    <row r="897" spans="2:5" x14ac:dyDescent="0.3">
      <c r="B897" s="10" t="s">
        <v>55</v>
      </c>
      <c r="C897" s="11">
        <v>54</v>
      </c>
      <c r="D897" s="36">
        <f>C898/C897</f>
        <v>0.20370370370370369</v>
      </c>
      <c r="E897" s="36">
        <f>C898/(C897-C900-C901-C906-C907)</f>
        <v>0.26190476190476192</v>
      </c>
    </row>
    <row r="898" spans="2:5" x14ac:dyDescent="0.3">
      <c r="B898" s="25" t="s">
        <v>79</v>
      </c>
      <c r="C898" s="13">
        <v>11</v>
      </c>
      <c r="D898" s="28"/>
      <c r="E898" s="28"/>
    </row>
    <row r="899" spans="2:5" x14ac:dyDescent="0.3">
      <c r="B899" s="25" t="s">
        <v>1</v>
      </c>
      <c r="C899" s="13">
        <v>11</v>
      </c>
      <c r="D899" s="28"/>
      <c r="E899" s="28"/>
    </row>
    <row r="900" spans="2:5" x14ac:dyDescent="0.3">
      <c r="B900" s="26" t="s">
        <v>4</v>
      </c>
      <c r="C900" s="17">
        <v>1</v>
      </c>
      <c r="D900" s="28"/>
      <c r="E900" s="28"/>
    </row>
    <row r="901" spans="2:5" x14ac:dyDescent="0.3">
      <c r="B901" s="26" t="s">
        <v>3</v>
      </c>
      <c r="C901" s="17">
        <v>4</v>
      </c>
      <c r="D901" s="28"/>
      <c r="E901" s="28"/>
    </row>
    <row r="902" spans="2:5" x14ac:dyDescent="0.3">
      <c r="B902" s="26" t="s">
        <v>7</v>
      </c>
      <c r="C902" s="17">
        <v>3</v>
      </c>
      <c r="D902" s="28"/>
      <c r="E902" s="28"/>
    </row>
    <row r="903" spans="2:5" x14ac:dyDescent="0.3">
      <c r="B903" s="26" t="s">
        <v>2</v>
      </c>
      <c r="C903" s="17">
        <v>1</v>
      </c>
      <c r="D903" s="28"/>
      <c r="E903" s="28"/>
    </row>
    <row r="904" spans="2:5" x14ac:dyDescent="0.3">
      <c r="B904" s="26" t="s">
        <v>0</v>
      </c>
      <c r="C904" s="17">
        <v>2</v>
      </c>
      <c r="D904" s="28"/>
      <c r="E904" s="28"/>
    </row>
    <row r="905" spans="2:5" x14ac:dyDescent="0.3">
      <c r="B905" s="25" t="s">
        <v>6</v>
      </c>
      <c r="C905" s="13">
        <v>32</v>
      </c>
      <c r="D905" s="28"/>
      <c r="E905" s="28"/>
    </row>
    <row r="906" spans="2:5" x14ac:dyDescent="0.3">
      <c r="B906" s="26" t="s">
        <v>4</v>
      </c>
      <c r="C906" s="17">
        <v>6</v>
      </c>
      <c r="D906" s="28"/>
      <c r="E906" s="28"/>
    </row>
    <row r="907" spans="2:5" x14ac:dyDescent="0.3">
      <c r="B907" s="26" t="s">
        <v>3</v>
      </c>
      <c r="C907" s="17">
        <v>1</v>
      </c>
      <c r="D907" s="28"/>
      <c r="E907" s="28"/>
    </row>
    <row r="908" spans="2:5" x14ac:dyDescent="0.3">
      <c r="B908" s="26" t="s">
        <v>7</v>
      </c>
      <c r="C908" s="17">
        <v>19</v>
      </c>
      <c r="D908" s="28"/>
      <c r="E908" s="28"/>
    </row>
    <row r="909" spans="2:5" x14ac:dyDescent="0.3">
      <c r="B909" s="26" t="s">
        <v>2</v>
      </c>
      <c r="C909" s="17">
        <v>1</v>
      </c>
      <c r="D909" s="28"/>
      <c r="E909" s="28"/>
    </row>
    <row r="910" spans="2:5" x14ac:dyDescent="0.3">
      <c r="B910" s="26" t="s">
        <v>0</v>
      </c>
      <c r="C910" s="17">
        <v>5</v>
      </c>
      <c r="D910" s="28"/>
      <c r="E910" s="28"/>
    </row>
    <row r="911" spans="2:5" x14ac:dyDescent="0.3">
      <c r="B911" s="10" t="s">
        <v>40</v>
      </c>
      <c r="C911" s="11">
        <v>62</v>
      </c>
      <c r="D911" s="36">
        <f>C912/C911</f>
        <v>0.82258064516129037</v>
      </c>
      <c r="E911" s="36">
        <f>C912/(C911)</f>
        <v>0.82258064516129037</v>
      </c>
    </row>
    <row r="912" spans="2:5" x14ac:dyDescent="0.3">
      <c r="B912" s="25" t="s">
        <v>79</v>
      </c>
      <c r="C912" s="13">
        <v>51</v>
      </c>
      <c r="D912" s="28"/>
      <c r="E912" s="28"/>
    </row>
    <row r="913" spans="2:5" x14ac:dyDescent="0.3">
      <c r="B913" s="25" t="s">
        <v>1</v>
      </c>
      <c r="C913" s="13">
        <v>2</v>
      </c>
      <c r="D913" s="28"/>
      <c r="E913" s="28"/>
    </row>
    <row r="914" spans="2:5" x14ac:dyDescent="0.3">
      <c r="B914" s="26" t="s">
        <v>7</v>
      </c>
      <c r="C914" s="17">
        <v>2</v>
      </c>
      <c r="D914" s="28"/>
      <c r="E914" s="28"/>
    </row>
    <row r="915" spans="2:5" x14ac:dyDescent="0.3">
      <c r="B915" s="25" t="s">
        <v>6</v>
      </c>
      <c r="C915" s="13">
        <v>9</v>
      </c>
      <c r="D915" s="28"/>
      <c r="E915" s="28"/>
    </row>
    <row r="916" spans="2:5" x14ac:dyDescent="0.3">
      <c r="B916" s="26" t="s">
        <v>7</v>
      </c>
      <c r="C916" s="17">
        <v>9</v>
      </c>
      <c r="D916" s="28"/>
      <c r="E916" s="28"/>
    </row>
    <row r="917" spans="2:5" x14ac:dyDescent="0.3">
      <c r="B917" s="10" t="s">
        <v>58</v>
      </c>
      <c r="C917" s="11">
        <v>14</v>
      </c>
      <c r="D917" s="36">
        <f>C918/C917</f>
        <v>0.21428571428571427</v>
      </c>
      <c r="E917" s="36">
        <f>C918/(C917-C920-C921)</f>
        <v>0.27272727272727271</v>
      </c>
    </row>
    <row r="918" spans="2:5" x14ac:dyDescent="0.3">
      <c r="B918" s="25" t="s">
        <v>79</v>
      </c>
      <c r="C918" s="13">
        <v>3</v>
      </c>
      <c r="D918" s="28"/>
      <c r="E918" s="28"/>
    </row>
    <row r="919" spans="2:5" x14ac:dyDescent="0.3">
      <c r="B919" s="25" t="s">
        <v>6</v>
      </c>
      <c r="C919" s="13">
        <v>11</v>
      </c>
      <c r="D919" s="28"/>
      <c r="E919" s="28"/>
    </row>
    <row r="920" spans="2:5" x14ac:dyDescent="0.3">
      <c r="B920" s="26" t="s">
        <v>4</v>
      </c>
      <c r="C920" s="17">
        <v>1</v>
      </c>
      <c r="D920" s="28"/>
      <c r="E920" s="28"/>
    </row>
    <row r="921" spans="2:5" x14ac:dyDescent="0.3">
      <c r="B921" s="26" t="s">
        <v>3</v>
      </c>
      <c r="C921" s="17">
        <v>2</v>
      </c>
      <c r="D921" s="28"/>
      <c r="E921" s="28"/>
    </row>
    <row r="922" spans="2:5" x14ac:dyDescent="0.3">
      <c r="B922" s="26" t="s">
        <v>7</v>
      </c>
      <c r="C922" s="17">
        <v>8</v>
      </c>
      <c r="D922" s="28"/>
      <c r="E922" s="28"/>
    </row>
    <row r="923" spans="2:5" x14ac:dyDescent="0.3">
      <c r="B923" s="10" t="s">
        <v>59</v>
      </c>
      <c r="C923" s="11">
        <v>12</v>
      </c>
      <c r="D923" s="36">
        <f>C924/C923</f>
        <v>0.41666666666666669</v>
      </c>
      <c r="E923" s="36">
        <f>C924/(C923-C926-C928)</f>
        <v>0.55555555555555558</v>
      </c>
    </row>
    <row r="924" spans="2:5" x14ac:dyDescent="0.3">
      <c r="B924" s="25" t="s">
        <v>79</v>
      </c>
      <c r="C924" s="13">
        <v>5</v>
      </c>
      <c r="D924" s="28"/>
      <c r="E924" s="28"/>
    </row>
    <row r="925" spans="2:5" x14ac:dyDescent="0.3">
      <c r="B925" s="25" t="s">
        <v>1</v>
      </c>
      <c r="C925" s="13">
        <v>1</v>
      </c>
      <c r="D925" s="28"/>
      <c r="E925" s="28"/>
    </row>
    <row r="926" spans="2:5" x14ac:dyDescent="0.3">
      <c r="B926" s="26" t="s">
        <v>3</v>
      </c>
      <c r="C926" s="17">
        <v>1</v>
      </c>
      <c r="D926" s="28"/>
      <c r="E926" s="28"/>
    </row>
    <row r="927" spans="2:5" x14ac:dyDescent="0.3">
      <c r="B927" s="25" t="s">
        <v>6</v>
      </c>
      <c r="C927" s="13">
        <v>6</v>
      </c>
      <c r="D927" s="28"/>
      <c r="E927" s="28"/>
    </row>
    <row r="928" spans="2:5" x14ac:dyDescent="0.3">
      <c r="B928" s="26" t="s">
        <v>3</v>
      </c>
      <c r="C928" s="17">
        <v>2</v>
      </c>
      <c r="D928" s="28"/>
      <c r="E928" s="28"/>
    </row>
    <row r="929" spans="2:5" x14ac:dyDescent="0.3">
      <c r="B929" s="26" t="s">
        <v>7</v>
      </c>
      <c r="C929" s="17">
        <v>3</v>
      </c>
      <c r="D929" s="28"/>
      <c r="E929" s="28"/>
    </row>
    <row r="930" spans="2:5" x14ac:dyDescent="0.3">
      <c r="B930" s="26" t="s">
        <v>2</v>
      </c>
      <c r="C930" s="17">
        <v>1</v>
      </c>
      <c r="D930" s="28"/>
      <c r="E930" s="28"/>
    </row>
    <row r="931" spans="2:5" x14ac:dyDescent="0.3">
      <c r="B931" s="10" t="s">
        <v>73</v>
      </c>
      <c r="C931" s="11">
        <v>14</v>
      </c>
      <c r="D931" s="36">
        <f>C932/C931</f>
        <v>0.14285714285714285</v>
      </c>
      <c r="E931" s="36">
        <f>C932/(C931-C934-C938)</f>
        <v>0.2</v>
      </c>
    </row>
    <row r="932" spans="2:5" x14ac:dyDescent="0.3">
      <c r="B932" s="25" t="s">
        <v>79</v>
      </c>
      <c r="C932" s="13">
        <v>2</v>
      </c>
      <c r="D932" s="28"/>
      <c r="E932" s="28"/>
    </row>
    <row r="933" spans="2:5" x14ac:dyDescent="0.3">
      <c r="B933" s="25" t="s">
        <v>1</v>
      </c>
      <c r="C933" s="13">
        <v>9</v>
      </c>
      <c r="D933" s="28"/>
      <c r="E933" s="28"/>
    </row>
    <row r="934" spans="2:5" x14ac:dyDescent="0.3">
      <c r="B934" s="26" t="s">
        <v>3</v>
      </c>
      <c r="C934" s="17">
        <v>2</v>
      </c>
      <c r="D934" s="28"/>
      <c r="E934" s="28"/>
    </row>
    <row r="935" spans="2:5" x14ac:dyDescent="0.3">
      <c r="B935" s="26" t="s">
        <v>7</v>
      </c>
      <c r="C935" s="17">
        <v>6</v>
      </c>
      <c r="D935" s="28"/>
      <c r="E935" s="28"/>
    </row>
    <row r="936" spans="2:5" x14ac:dyDescent="0.3">
      <c r="B936" s="26" t="s">
        <v>0</v>
      </c>
      <c r="C936" s="17">
        <v>1</v>
      </c>
      <c r="D936" s="28"/>
      <c r="E936" s="28"/>
    </row>
    <row r="937" spans="2:5" x14ac:dyDescent="0.3">
      <c r="B937" s="25" t="s">
        <v>6</v>
      </c>
      <c r="C937" s="13">
        <v>3</v>
      </c>
      <c r="D937" s="28"/>
      <c r="E937" s="28"/>
    </row>
    <row r="938" spans="2:5" x14ac:dyDescent="0.3">
      <c r="B938" s="26" t="s">
        <v>3</v>
      </c>
      <c r="C938" s="17">
        <v>2</v>
      </c>
      <c r="D938" s="28"/>
      <c r="E938" s="28"/>
    </row>
    <row r="939" spans="2:5" x14ac:dyDescent="0.3">
      <c r="B939" s="26" t="s">
        <v>2</v>
      </c>
      <c r="C939" s="17">
        <v>1</v>
      </c>
      <c r="D939" s="28"/>
      <c r="E939" s="28"/>
    </row>
    <row r="940" spans="2:5" x14ac:dyDescent="0.3">
      <c r="B940" s="10" t="s">
        <v>53</v>
      </c>
      <c r="C940" s="11">
        <v>344</v>
      </c>
      <c r="D940" s="36">
        <f>C941/C940</f>
        <v>0.22093023255813954</v>
      </c>
      <c r="E940" s="36">
        <f>C941/(C940-C943-C944-C949-C950)</f>
        <v>0.26666666666666666</v>
      </c>
    </row>
    <row r="941" spans="2:5" x14ac:dyDescent="0.3">
      <c r="B941" s="25" t="s">
        <v>79</v>
      </c>
      <c r="C941" s="13">
        <v>76</v>
      </c>
      <c r="D941" s="28"/>
      <c r="E941" s="28"/>
    </row>
    <row r="942" spans="2:5" x14ac:dyDescent="0.3">
      <c r="B942" s="25" t="s">
        <v>1</v>
      </c>
      <c r="C942" s="13">
        <v>125</v>
      </c>
      <c r="D942" s="28"/>
      <c r="E942" s="28"/>
    </row>
    <row r="943" spans="2:5" x14ac:dyDescent="0.3">
      <c r="B943" s="26" t="s">
        <v>4</v>
      </c>
      <c r="C943" s="17">
        <v>12</v>
      </c>
      <c r="D943" s="28"/>
      <c r="E943" s="28"/>
    </row>
    <row r="944" spans="2:5" x14ac:dyDescent="0.3">
      <c r="B944" s="26" t="s">
        <v>3</v>
      </c>
      <c r="C944" s="17">
        <v>11</v>
      </c>
      <c r="D944" s="28"/>
      <c r="E944" s="28"/>
    </row>
    <row r="945" spans="2:5" x14ac:dyDescent="0.3">
      <c r="B945" s="26" t="s">
        <v>7</v>
      </c>
      <c r="C945" s="17">
        <v>85</v>
      </c>
      <c r="D945" s="28"/>
      <c r="E945" s="28"/>
    </row>
    <row r="946" spans="2:5" x14ac:dyDescent="0.3">
      <c r="B946" s="26" t="s">
        <v>2</v>
      </c>
      <c r="C946" s="17">
        <v>1</v>
      </c>
      <c r="D946" s="28"/>
      <c r="E946" s="28"/>
    </row>
    <row r="947" spans="2:5" x14ac:dyDescent="0.3">
      <c r="B947" s="26" t="s">
        <v>0</v>
      </c>
      <c r="C947" s="17">
        <v>16</v>
      </c>
      <c r="D947" s="28"/>
      <c r="E947" s="28"/>
    </row>
    <row r="948" spans="2:5" x14ac:dyDescent="0.3">
      <c r="B948" s="25" t="s">
        <v>6</v>
      </c>
      <c r="C948" s="13">
        <v>143</v>
      </c>
      <c r="D948" s="28"/>
      <c r="E948" s="28"/>
    </row>
    <row r="949" spans="2:5" x14ac:dyDescent="0.3">
      <c r="B949" s="26" t="s">
        <v>4</v>
      </c>
      <c r="C949" s="17">
        <v>9</v>
      </c>
      <c r="D949" s="28"/>
      <c r="E949" s="28"/>
    </row>
    <row r="950" spans="2:5" x14ac:dyDescent="0.3">
      <c r="B950" s="26" t="s">
        <v>3</v>
      </c>
      <c r="C950" s="17">
        <v>27</v>
      </c>
      <c r="D950" s="28"/>
      <c r="E950" s="28"/>
    </row>
    <row r="951" spans="2:5" x14ac:dyDescent="0.3">
      <c r="B951" s="26" t="s">
        <v>7</v>
      </c>
      <c r="C951" s="17">
        <v>71</v>
      </c>
      <c r="D951" s="28"/>
      <c r="E951" s="28"/>
    </row>
    <row r="952" spans="2:5" x14ac:dyDescent="0.3">
      <c r="B952" s="26" t="s">
        <v>2</v>
      </c>
      <c r="C952" s="17">
        <v>5</v>
      </c>
      <c r="D952" s="28"/>
      <c r="E952" s="28"/>
    </row>
    <row r="953" spans="2:5" x14ac:dyDescent="0.3">
      <c r="B953" s="26" t="s">
        <v>0</v>
      </c>
      <c r="C953" s="17">
        <v>31</v>
      </c>
      <c r="D953" s="28"/>
      <c r="E953" s="28"/>
    </row>
    <row r="954" spans="2:5" x14ac:dyDescent="0.3">
      <c r="B954" s="10" t="s">
        <v>67</v>
      </c>
      <c r="C954" s="11">
        <v>18</v>
      </c>
      <c r="D954" s="36">
        <f>C955/C954</f>
        <v>0.22222222222222221</v>
      </c>
      <c r="E954" s="36">
        <f>C955/(C954-C959)</f>
        <v>0.25</v>
      </c>
    </row>
    <row r="955" spans="2:5" x14ac:dyDescent="0.3">
      <c r="B955" s="25" t="s">
        <v>79</v>
      </c>
      <c r="C955" s="13">
        <v>4</v>
      </c>
      <c r="D955" s="28"/>
      <c r="E955" s="28"/>
    </row>
    <row r="956" spans="2:5" x14ac:dyDescent="0.3">
      <c r="B956" s="25" t="s">
        <v>1</v>
      </c>
      <c r="C956" s="13">
        <v>1</v>
      </c>
      <c r="D956" s="28"/>
      <c r="E956" s="28"/>
    </row>
    <row r="957" spans="2:5" x14ac:dyDescent="0.3">
      <c r="B957" s="26" t="s">
        <v>7</v>
      </c>
      <c r="C957" s="17">
        <v>1</v>
      </c>
      <c r="D957" s="28"/>
      <c r="E957" s="28"/>
    </row>
    <row r="958" spans="2:5" x14ac:dyDescent="0.3">
      <c r="B958" s="25" t="s">
        <v>6</v>
      </c>
      <c r="C958" s="13">
        <v>13</v>
      </c>
      <c r="D958" s="28"/>
      <c r="E958" s="28"/>
    </row>
    <row r="959" spans="2:5" x14ac:dyDescent="0.3">
      <c r="B959" s="26" t="s">
        <v>4</v>
      </c>
      <c r="C959" s="17">
        <v>2</v>
      </c>
      <c r="D959" s="28"/>
      <c r="E959" s="28"/>
    </row>
    <row r="960" spans="2:5" x14ac:dyDescent="0.3">
      <c r="B960" s="26" t="s">
        <v>7</v>
      </c>
      <c r="C960" s="17">
        <v>10</v>
      </c>
      <c r="D960" s="28"/>
      <c r="E960" s="28"/>
    </row>
    <row r="961" spans="2:5" x14ac:dyDescent="0.3">
      <c r="B961" s="26" t="s">
        <v>2</v>
      </c>
      <c r="C961" s="17">
        <v>1</v>
      </c>
      <c r="D961" s="28"/>
      <c r="E961" s="28"/>
    </row>
    <row r="962" spans="2:5" x14ac:dyDescent="0.3">
      <c r="B962" s="10" t="s">
        <v>69</v>
      </c>
      <c r="C962" s="11">
        <v>62</v>
      </c>
      <c r="D962" s="36">
        <f>C963/C962</f>
        <v>0.62903225806451613</v>
      </c>
      <c r="E962" s="36">
        <f>C963/(C962)</f>
        <v>0.62903225806451613</v>
      </c>
    </row>
    <row r="963" spans="2:5" x14ac:dyDescent="0.3">
      <c r="B963" s="25" t="s">
        <v>79</v>
      </c>
      <c r="C963" s="13">
        <v>39</v>
      </c>
      <c r="D963" s="28"/>
      <c r="E963" s="28"/>
    </row>
    <row r="964" spans="2:5" x14ac:dyDescent="0.3">
      <c r="B964" s="25" t="s">
        <v>6</v>
      </c>
      <c r="C964" s="13">
        <v>23</v>
      </c>
      <c r="D964" s="28"/>
      <c r="E964" s="28"/>
    </row>
    <row r="965" spans="2:5" x14ac:dyDescent="0.3">
      <c r="B965" s="26" t="s">
        <v>7</v>
      </c>
      <c r="C965" s="17">
        <v>23</v>
      </c>
      <c r="D965" s="28"/>
      <c r="E965" s="28"/>
    </row>
    <row r="966" spans="2:5" x14ac:dyDescent="0.3">
      <c r="B966" s="10" t="s">
        <v>68</v>
      </c>
      <c r="C966" s="11">
        <v>71</v>
      </c>
      <c r="D966" s="36">
        <f>C967/C966</f>
        <v>8.4507042253521125E-2</v>
      </c>
      <c r="E966" s="36">
        <f>C967/(C966-C969-C972-C973)</f>
        <v>0.11764705882352941</v>
      </c>
    </row>
    <row r="967" spans="2:5" x14ac:dyDescent="0.3">
      <c r="B967" s="25" t="s">
        <v>79</v>
      </c>
      <c r="C967" s="13">
        <v>6</v>
      </c>
      <c r="D967" s="28"/>
      <c r="E967" s="28"/>
    </row>
    <row r="968" spans="2:5" x14ac:dyDescent="0.3">
      <c r="B968" s="25" t="s">
        <v>1</v>
      </c>
      <c r="C968" s="13">
        <v>2</v>
      </c>
      <c r="D968" s="28"/>
      <c r="E968" s="28"/>
    </row>
    <row r="969" spans="2:5" x14ac:dyDescent="0.3">
      <c r="B969" s="26" t="s">
        <v>4</v>
      </c>
      <c r="C969" s="17">
        <v>1</v>
      </c>
      <c r="D969" s="28"/>
      <c r="E969" s="28"/>
    </row>
    <row r="970" spans="2:5" x14ac:dyDescent="0.3">
      <c r="B970" s="26" t="s">
        <v>7</v>
      </c>
      <c r="C970" s="17">
        <v>1</v>
      </c>
      <c r="D970" s="28"/>
      <c r="E970" s="28"/>
    </row>
    <row r="971" spans="2:5" x14ac:dyDescent="0.3">
      <c r="B971" s="25" t="s">
        <v>6</v>
      </c>
      <c r="C971" s="13">
        <v>63</v>
      </c>
      <c r="D971" s="28"/>
      <c r="E971" s="28"/>
    </row>
    <row r="972" spans="2:5" x14ac:dyDescent="0.3">
      <c r="B972" s="26" t="s">
        <v>4</v>
      </c>
      <c r="C972" s="17">
        <v>9</v>
      </c>
      <c r="D972" s="28"/>
      <c r="E972" s="28"/>
    </row>
    <row r="973" spans="2:5" x14ac:dyDescent="0.3">
      <c r="B973" s="26" t="s">
        <v>3</v>
      </c>
      <c r="C973" s="17">
        <v>10</v>
      </c>
      <c r="D973" s="28"/>
      <c r="E973" s="28"/>
    </row>
    <row r="974" spans="2:5" x14ac:dyDescent="0.3">
      <c r="B974" s="26" t="s">
        <v>7</v>
      </c>
      <c r="C974" s="17">
        <v>31</v>
      </c>
      <c r="D974" s="28"/>
      <c r="E974" s="28"/>
    </row>
    <row r="975" spans="2:5" x14ac:dyDescent="0.3">
      <c r="B975" s="26" t="s">
        <v>2</v>
      </c>
      <c r="C975" s="17">
        <v>5</v>
      </c>
      <c r="D975" s="28"/>
      <c r="E975" s="28"/>
    </row>
    <row r="976" spans="2:5" x14ac:dyDescent="0.3">
      <c r="B976" s="26" t="s">
        <v>0</v>
      </c>
      <c r="C976" s="17">
        <v>8</v>
      </c>
      <c r="D976" s="28"/>
      <c r="E976" s="28"/>
    </row>
    <row r="977" spans="2:5" x14ac:dyDescent="0.3">
      <c r="B977" s="10" t="s">
        <v>76</v>
      </c>
      <c r="C977" s="11">
        <v>228</v>
      </c>
      <c r="D977" s="36">
        <f>C978/C977</f>
        <v>0.13596491228070176</v>
      </c>
      <c r="E977" s="36">
        <f>C978/(C977-C980-C981-C986-C987)</f>
        <v>0.18674698795180722</v>
      </c>
    </row>
    <row r="978" spans="2:5" x14ac:dyDescent="0.3">
      <c r="B978" s="25" t="s">
        <v>79</v>
      </c>
      <c r="C978" s="13">
        <v>31</v>
      </c>
      <c r="D978" s="28"/>
      <c r="E978" s="28"/>
    </row>
    <row r="979" spans="2:5" x14ac:dyDescent="0.3">
      <c r="B979" s="25" t="s">
        <v>1</v>
      </c>
      <c r="C979" s="13">
        <v>84</v>
      </c>
      <c r="D979" s="28"/>
      <c r="E979" s="28"/>
    </row>
    <row r="980" spans="2:5" x14ac:dyDescent="0.3">
      <c r="B980" s="26" t="s">
        <v>4</v>
      </c>
      <c r="C980" s="17">
        <v>10</v>
      </c>
      <c r="D980" s="28"/>
      <c r="E980" s="28"/>
    </row>
    <row r="981" spans="2:5" x14ac:dyDescent="0.3">
      <c r="B981" s="26" t="s">
        <v>3</v>
      </c>
      <c r="C981" s="17">
        <v>17</v>
      </c>
      <c r="D981" s="28"/>
      <c r="E981" s="28"/>
    </row>
    <row r="982" spans="2:5" x14ac:dyDescent="0.3">
      <c r="B982" s="26" t="s">
        <v>7</v>
      </c>
      <c r="C982" s="17">
        <v>44</v>
      </c>
      <c r="D982" s="28"/>
      <c r="E982" s="28"/>
    </row>
    <row r="983" spans="2:5" x14ac:dyDescent="0.3">
      <c r="B983" s="26" t="s">
        <v>2</v>
      </c>
      <c r="C983" s="17">
        <v>1</v>
      </c>
      <c r="D983" s="28"/>
      <c r="E983" s="28"/>
    </row>
    <row r="984" spans="2:5" x14ac:dyDescent="0.3">
      <c r="B984" s="26" t="s">
        <v>0</v>
      </c>
      <c r="C984" s="17">
        <v>12</v>
      </c>
      <c r="D984" s="28"/>
      <c r="E984" s="28"/>
    </row>
    <row r="985" spans="2:5" x14ac:dyDescent="0.3">
      <c r="B985" s="25" t="s">
        <v>6</v>
      </c>
      <c r="C985" s="13">
        <v>113</v>
      </c>
      <c r="D985" s="28"/>
      <c r="E985" s="28"/>
    </row>
    <row r="986" spans="2:5" x14ac:dyDescent="0.3">
      <c r="B986" s="26" t="s">
        <v>4</v>
      </c>
      <c r="C986" s="17">
        <v>14</v>
      </c>
      <c r="D986" s="28"/>
      <c r="E986" s="28"/>
    </row>
    <row r="987" spans="2:5" x14ac:dyDescent="0.3">
      <c r="B987" s="26" t="s">
        <v>3</v>
      </c>
      <c r="C987" s="17">
        <v>21</v>
      </c>
      <c r="D987" s="28"/>
      <c r="E987" s="28"/>
    </row>
    <row r="988" spans="2:5" x14ac:dyDescent="0.3">
      <c r="B988" s="26" t="s">
        <v>7</v>
      </c>
      <c r="C988" s="17">
        <v>53</v>
      </c>
      <c r="D988" s="28"/>
      <c r="E988" s="28"/>
    </row>
    <row r="989" spans="2:5" x14ac:dyDescent="0.3">
      <c r="B989" s="26" t="s">
        <v>2</v>
      </c>
      <c r="C989" s="17">
        <v>6</v>
      </c>
      <c r="D989" s="28"/>
      <c r="E989" s="28"/>
    </row>
    <row r="990" spans="2:5" x14ac:dyDescent="0.3">
      <c r="B990" s="26" t="s">
        <v>0</v>
      </c>
      <c r="C990" s="17">
        <v>19</v>
      </c>
      <c r="D990" s="28"/>
      <c r="E990" s="28"/>
    </row>
    <row r="991" spans="2:5" x14ac:dyDescent="0.3">
      <c r="B991" s="10" t="s">
        <v>71</v>
      </c>
      <c r="C991" s="11">
        <v>23</v>
      </c>
      <c r="D991" s="36">
        <f>C992/C991</f>
        <v>0.60869565217391308</v>
      </c>
      <c r="E991" s="36">
        <f>C992/(C991-C994-C998-C999)</f>
        <v>0.77777777777777779</v>
      </c>
    </row>
    <row r="992" spans="2:5" x14ac:dyDescent="0.3">
      <c r="B992" s="25" t="s">
        <v>79</v>
      </c>
      <c r="C992" s="13">
        <v>14</v>
      </c>
      <c r="D992" s="28"/>
      <c r="E992" s="28"/>
    </row>
    <row r="993" spans="2:5" x14ac:dyDescent="0.3">
      <c r="B993" s="25" t="s">
        <v>1</v>
      </c>
      <c r="C993" s="13">
        <v>3</v>
      </c>
      <c r="D993" s="28"/>
      <c r="E993" s="28"/>
    </row>
    <row r="994" spans="2:5" x14ac:dyDescent="0.3">
      <c r="B994" s="26" t="s">
        <v>3</v>
      </c>
      <c r="C994" s="17">
        <v>1</v>
      </c>
      <c r="D994" s="28"/>
      <c r="E994" s="28"/>
    </row>
    <row r="995" spans="2:5" x14ac:dyDescent="0.3">
      <c r="B995" s="26" t="s">
        <v>7</v>
      </c>
      <c r="C995" s="17">
        <v>1</v>
      </c>
      <c r="D995" s="28"/>
      <c r="E995" s="28"/>
    </row>
    <row r="996" spans="2:5" x14ac:dyDescent="0.3">
      <c r="B996" s="26" t="s">
        <v>0</v>
      </c>
      <c r="C996" s="17">
        <v>1</v>
      </c>
      <c r="D996" s="28"/>
      <c r="E996" s="28"/>
    </row>
    <row r="997" spans="2:5" x14ac:dyDescent="0.3">
      <c r="B997" s="25" t="s">
        <v>6</v>
      </c>
      <c r="C997" s="13">
        <v>6</v>
      </c>
      <c r="D997" s="28"/>
      <c r="E997" s="28"/>
    </row>
    <row r="998" spans="2:5" x14ac:dyDescent="0.3">
      <c r="B998" s="26" t="s">
        <v>4</v>
      </c>
      <c r="C998" s="17">
        <v>1</v>
      </c>
      <c r="D998" s="28"/>
      <c r="E998" s="28"/>
    </row>
    <row r="999" spans="2:5" x14ac:dyDescent="0.3">
      <c r="B999" s="26" t="s">
        <v>3</v>
      </c>
      <c r="C999" s="17">
        <v>3</v>
      </c>
      <c r="D999" s="28"/>
      <c r="E999" s="28"/>
    </row>
    <row r="1000" spans="2:5" x14ac:dyDescent="0.3">
      <c r="B1000" s="26" t="s">
        <v>7</v>
      </c>
      <c r="C1000" s="17">
        <v>2</v>
      </c>
      <c r="D1000" s="28"/>
      <c r="E1000" s="28"/>
    </row>
    <row r="1001" spans="2:5" x14ac:dyDescent="0.3">
      <c r="B1001" s="10" t="s">
        <v>74</v>
      </c>
      <c r="C1001" s="11">
        <v>8</v>
      </c>
      <c r="D1001" s="36">
        <f>C1002/C1001</f>
        <v>0.375</v>
      </c>
      <c r="E1001" s="36">
        <f>C1002/(C1001-C1004-C1006)</f>
        <v>0.5</v>
      </c>
    </row>
    <row r="1002" spans="2:5" x14ac:dyDescent="0.3">
      <c r="B1002" s="25" t="s">
        <v>79</v>
      </c>
      <c r="C1002" s="13">
        <v>3</v>
      </c>
      <c r="D1002" s="28"/>
      <c r="E1002" s="28"/>
    </row>
    <row r="1003" spans="2:5" x14ac:dyDescent="0.3">
      <c r="B1003" s="25" t="s">
        <v>1</v>
      </c>
      <c r="C1003" s="13">
        <v>1</v>
      </c>
      <c r="D1003" s="28"/>
      <c r="E1003" s="28"/>
    </row>
    <row r="1004" spans="2:5" x14ac:dyDescent="0.3">
      <c r="B1004" s="26" t="s">
        <v>3</v>
      </c>
      <c r="C1004" s="17">
        <v>1</v>
      </c>
      <c r="D1004" s="28"/>
      <c r="E1004" s="28"/>
    </row>
    <row r="1005" spans="2:5" x14ac:dyDescent="0.3">
      <c r="B1005" s="25" t="s">
        <v>6</v>
      </c>
      <c r="C1005" s="13">
        <v>4</v>
      </c>
      <c r="D1005" s="28"/>
      <c r="E1005" s="28"/>
    </row>
    <row r="1006" spans="2:5" x14ac:dyDescent="0.3">
      <c r="B1006" s="26" t="s">
        <v>4</v>
      </c>
      <c r="C1006" s="17">
        <v>1</v>
      </c>
      <c r="D1006" s="28"/>
      <c r="E1006" s="28"/>
    </row>
    <row r="1007" spans="2:5" x14ac:dyDescent="0.3">
      <c r="B1007" s="26" t="s">
        <v>7</v>
      </c>
      <c r="C1007" s="17">
        <v>2</v>
      </c>
      <c r="D1007" s="28"/>
      <c r="E1007" s="28"/>
    </row>
    <row r="1008" spans="2:5" x14ac:dyDescent="0.3">
      <c r="B1008" s="26" t="s">
        <v>2</v>
      </c>
      <c r="C1008" s="17">
        <v>1</v>
      </c>
      <c r="D1008" s="28"/>
      <c r="E1008" s="28"/>
    </row>
    <row r="1009" spans="2:5" x14ac:dyDescent="0.3">
      <c r="B1009" s="10" t="s">
        <v>36</v>
      </c>
      <c r="C1009" s="11">
        <v>9</v>
      </c>
      <c r="D1009" s="36">
        <f>C1010/C1009</f>
        <v>0.66666666666666663</v>
      </c>
      <c r="E1009" s="36">
        <f>C1010/(C1009-C1012)</f>
        <v>1</v>
      </c>
    </row>
    <row r="1010" spans="2:5" x14ac:dyDescent="0.3">
      <c r="B1010" s="25" t="s">
        <v>79</v>
      </c>
      <c r="C1010" s="13">
        <v>6</v>
      </c>
      <c r="D1010" s="28"/>
      <c r="E1010" s="28"/>
    </row>
    <row r="1011" spans="2:5" x14ac:dyDescent="0.3">
      <c r="B1011" s="25" t="s">
        <v>6</v>
      </c>
      <c r="C1011" s="13">
        <v>3</v>
      </c>
      <c r="D1011" s="28"/>
      <c r="E1011" s="28"/>
    </row>
    <row r="1012" spans="2:5" x14ac:dyDescent="0.3">
      <c r="B1012" s="26" t="s">
        <v>3</v>
      </c>
      <c r="C1012" s="17">
        <v>3</v>
      </c>
      <c r="D1012" s="28"/>
      <c r="E1012" s="28"/>
    </row>
    <row r="1013" spans="2:5" x14ac:dyDescent="0.3">
      <c r="B1013" s="10" t="s">
        <v>78</v>
      </c>
      <c r="C1013" s="11">
        <v>39</v>
      </c>
      <c r="D1013" s="36">
        <f>C1014/C1013</f>
        <v>0.23076923076923078</v>
      </c>
      <c r="E1013" s="36">
        <f>C1014/(C1013-C1019-C1020)</f>
        <v>0.25714285714285712</v>
      </c>
    </row>
    <row r="1014" spans="2:5" x14ac:dyDescent="0.3">
      <c r="B1014" s="25" t="s">
        <v>79</v>
      </c>
      <c r="C1014" s="13">
        <v>9</v>
      </c>
      <c r="D1014" s="28"/>
      <c r="E1014" s="28"/>
    </row>
    <row r="1015" spans="2:5" x14ac:dyDescent="0.3">
      <c r="B1015" s="25" t="s">
        <v>1</v>
      </c>
      <c r="C1015" s="13">
        <v>12</v>
      </c>
      <c r="D1015" s="28"/>
      <c r="E1015" s="28"/>
    </row>
    <row r="1016" spans="2:5" x14ac:dyDescent="0.3">
      <c r="B1016" s="26" t="s">
        <v>7</v>
      </c>
      <c r="C1016" s="17">
        <v>11</v>
      </c>
      <c r="D1016" s="28"/>
      <c r="E1016" s="28"/>
    </row>
    <row r="1017" spans="2:5" x14ac:dyDescent="0.3">
      <c r="B1017" s="26" t="s">
        <v>0</v>
      </c>
      <c r="C1017" s="17">
        <v>1</v>
      </c>
      <c r="D1017" s="28"/>
      <c r="E1017" s="28"/>
    </row>
    <row r="1018" spans="2:5" x14ac:dyDescent="0.3">
      <c r="B1018" s="25" t="s">
        <v>6</v>
      </c>
      <c r="C1018" s="13">
        <v>18</v>
      </c>
      <c r="D1018" s="28"/>
      <c r="E1018" s="28"/>
    </row>
    <row r="1019" spans="2:5" x14ac:dyDescent="0.3">
      <c r="B1019" s="26" t="s">
        <v>4</v>
      </c>
      <c r="C1019" s="17">
        <v>1</v>
      </c>
      <c r="D1019" s="28"/>
      <c r="E1019" s="28"/>
    </row>
    <row r="1020" spans="2:5" x14ac:dyDescent="0.3">
      <c r="B1020" s="26" t="s">
        <v>3</v>
      </c>
      <c r="C1020" s="17">
        <v>3</v>
      </c>
      <c r="D1020" s="28"/>
      <c r="E1020" s="28"/>
    </row>
    <row r="1021" spans="2:5" x14ac:dyDescent="0.3">
      <c r="B1021" s="26" t="s">
        <v>7</v>
      </c>
      <c r="C1021" s="17">
        <v>8</v>
      </c>
      <c r="D1021" s="28"/>
      <c r="E1021" s="28"/>
    </row>
    <row r="1022" spans="2:5" x14ac:dyDescent="0.3">
      <c r="B1022" s="26" t="s">
        <v>2</v>
      </c>
      <c r="C1022" s="17">
        <v>4</v>
      </c>
      <c r="D1022" s="28"/>
      <c r="E1022" s="28"/>
    </row>
    <row r="1023" spans="2:5" ht="15" thickBot="1" x14ac:dyDescent="0.35">
      <c r="B1023" s="26" t="s">
        <v>0</v>
      </c>
      <c r="C1023" s="17">
        <v>2</v>
      </c>
      <c r="D1023" s="28"/>
      <c r="E1023" s="28"/>
    </row>
    <row r="1024" spans="2:5" ht="15" thickBot="1" x14ac:dyDescent="0.35">
      <c r="B1024" s="8" t="s">
        <v>18</v>
      </c>
      <c r="C1024" s="9">
        <v>1109</v>
      </c>
      <c r="D1024" s="27">
        <f>(C1026+C1031+C1037+C1047+C1057+C1063+C1071+C1078+C1091)/C1024</f>
        <v>0.67177637511271415</v>
      </c>
      <c r="E1024" s="27">
        <f>(C1026+C1031+C1037+C1047+C1057+C1063+C1071+C1078+C1091)/(C1024-C1028-C1033-C1041-C1042-C1051-C1052-C1059-C1073-C1074-C1080-C1085-C1086)</f>
        <v>0.7054924242424242</v>
      </c>
    </row>
    <row r="1025" spans="2:5" x14ac:dyDescent="0.3">
      <c r="B1025" s="10" t="s">
        <v>44</v>
      </c>
      <c r="C1025" s="11">
        <v>39</v>
      </c>
      <c r="D1025" s="36">
        <f>C1026/C1025</f>
        <v>0.61538461538461542</v>
      </c>
      <c r="E1025" s="36">
        <f>C1026/(C1025-C1028)</f>
        <v>0.64864864864864868</v>
      </c>
    </row>
    <row r="1026" spans="2:5" x14ac:dyDescent="0.3">
      <c r="B1026" s="25" t="s">
        <v>79</v>
      </c>
      <c r="C1026" s="13">
        <v>24</v>
      </c>
      <c r="D1026" s="28"/>
      <c r="E1026" s="28"/>
    </row>
    <row r="1027" spans="2:5" x14ac:dyDescent="0.3">
      <c r="B1027" s="25" t="s">
        <v>6</v>
      </c>
      <c r="C1027" s="13">
        <v>15</v>
      </c>
      <c r="D1027" s="28"/>
      <c r="E1027" s="28"/>
    </row>
    <row r="1028" spans="2:5" x14ac:dyDescent="0.3">
      <c r="B1028" s="26" t="s">
        <v>3</v>
      </c>
      <c r="C1028" s="17">
        <v>2</v>
      </c>
      <c r="D1028" s="28"/>
      <c r="E1028" s="28"/>
    </row>
    <row r="1029" spans="2:5" x14ac:dyDescent="0.3">
      <c r="B1029" s="26" t="s">
        <v>2</v>
      </c>
      <c r="C1029" s="17">
        <v>13</v>
      </c>
      <c r="D1029" s="28"/>
      <c r="E1029" s="28"/>
    </row>
    <row r="1030" spans="2:5" x14ac:dyDescent="0.3">
      <c r="B1030" s="10" t="s">
        <v>46</v>
      </c>
      <c r="C1030" s="11">
        <v>225</v>
      </c>
      <c r="D1030" s="36">
        <f>C1031/C1030</f>
        <v>0.75555555555555554</v>
      </c>
      <c r="E1030" s="36">
        <f>C1031/(C1030-C1033)</f>
        <v>0.77625570776255703</v>
      </c>
    </row>
    <row r="1031" spans="2:5" x14ac:dyDescent="0.3">
      <c r="B1031" s="25" t="s">
        <v>79</v>
      </c>
      <c r="C1031" s="13">
        <v>170</v>
      </c>
      <c r="D1031" s="28"/>
      <c r="E1031" s="28"/>
    </row>
    <row r="1032" spans="2:5" x14ac:dyDescent="0.3">
      <c r="B1032" s="25" t="s">
        <v>6</v>
      </c>
      <c r="C1032" s="13">
        <v>55</v>
      </c>
      <c r="D1032" s="28"/>
      <c r="E1032" s="28"/>
    </row>
    <row r="1033" spans="2:5" x14ac:dyDescent="0.3">
      <c r="B1033" s="26" t="s">
        <v>4</v>
      </c>
      <c r="C1033" s="17">
        <v>6</v>
      </c>
      <c r="D1033" s="28"/>
      <c r="E1033" s="28"/>
    </row>
    <row r="1034" spans="2:5" x14ac:dyDescent="0.3">
      <c r="B1034" s="26" t="s">
        <v>7</v>
      </c>
      <c r="C1034" s="17">
        <v>2</v>
      </c>
      <c r="D1034" s="28"/>
      <c r="E1034" s="28"/>
    </row>
    <row r="1035" spans="2:5" x14ac:dyDescent="0.3">
      <c r="B1035" s="26" t="s">
        <v>2</v>
      </c>
      <c r="C1035" s="17">
        <v>47</v>
      </c>
      <c r="D1035" s="28"/>
      <c r="E1035" s="28"/>
    </row>
    <row r="1036" spans="2:5" x14ac:dyDescent="0.3">
      <c r="B1036" s="10" t="s">
        <v>48</v>
      </c>
      <c r="C1036" s="11">
        <v>127</v>
      </c>
      <c r="D1036" s="36">
        <f>C1037/C1036</f>
        <v>0.58267716535433067</v>
      </c>
      <c r="E1036" s="36">
        <f>C1037/(C1036-C1041-C1042)</f>
        <v>0.60655737704918034</v>
      </c>
    </row>
    <row r="1037" spans="2:5" x14ac:dyDescent="0.3">
      <c r="B1037" s="25" t="s">
        <v>79</v>
      </c>
      <c r="C1037" s="13">
        <v>74</v>
      </c>
      <c r="D1037" s="28"/>
      <c r="E1037" s="28"/>
    </row>
    <row r="1038" spans="2:5" x14ac:dyDescent="0.3">
      <c r="B1038" s="25" t="s">
        <v>1</v>
      </c>
      <c r="C1038" s="13">
        <v>1</v>
      </c>
      <c r="D1038" s="28"/>
      <c r="E1038" s="28"/>
    </row>
    <row r="1039" spans="2:5" x14ac:dyDescent="0.3">
      <c r="B1039" s="26" t="s">
        <v>2</v>
      </c>
      <c r="C1039" s="17">
        <v>1</v>
      </c>
      <c r="D1039" s="28"/>
      <c r="E1039" s="28"/>
    </row>
    <row r="1040" spans="2:5" x14ac:dyDescent="0.3">
      <c r="B1040" s="25" t="s">
        <v>6</v>
      </c>
      <c r="C1040" s="13">
        <v>52</v>
      </c>
      <c r="D1040" s="28"/>
      <c r="E1040" s="28"/>
    </row>
    <row r="1041" spans="2:5" x14ac:dyDescent="0.3">
      <c r="B1041" s="26" t="s">
        <v>4</v>
      </c>
      <c r="C1041" s="17">
        <v>3</v>
      </c>
      <c r="D1041" s="28"/>
      <c r="E1041" s="28"/>
    </row>
    <row r="1042" spans="2:5" x14ac:dyDescent="0.3">
      <c r="B1042" s="26" t="s">
        <v>3</v>
      </c>
      <c r="C1042" s="17">
        <v>2</v>
      </c>
      <c r="D1042" s="28"/>
      <c r="E1042" s="28"/>
    </row>
    <row r="1043" spans="2:5" x14ac:dyDescent="0.3">
      <c r="B1043" s="26" t="s">
        <v>7</v>
      </c>
      <c r="C1043" s="17">
        <v>9</v>
      </c>
      <c r="D1043" s="28"/>
      <c r="E1043" s="28"/>
    </row>
    <row r="1044" spans="2:5" x14ac:dyDescent="0.3">
      <c r="B1044" s="26" t="s">
        <v>2</v>
      </c>
      <c r="C1044" s="17">
        <v>36</v>
      </c>
      <c r="D1044" s="28"/>
      <c r="E1044" s="28"/>
    </row>
    <row r="1045" spans="2:5" x14ac:dyDescent="0.3">
      <c r="B1045" s="26" t="s">
        <v>0</v>
      </c>
      <c r="C1045" s="17">
        <v>2</v>
      </c>
      <c r="D1045" s="28"/>
      <c r="E1045" s="28"/>
    </row>
    <row r="1046" spans="2:5" x14ac:dyDescent="0.3">
      <c r="B1046" s="10" t="s">
        <v>49</v>
      </c>
      <c r="C1046" s="11">
        <v>105</v>
      </c>
      <c r="D1046" s="36">
        <f>C1047/C1046</f>
        <v>0.68571428571428572</v>
      </c>
      <c r="E1046" s="36">
        <f>C1047/(C1046-C1051-C1052)</f>
        <v>0.70588235294117652</v>
      </c>
    </row>
    <row r="1047" spans="2:5" x14ac:dyDescent="0.3">
      <c r="B1047" s="25" t="s">
        <v>79</v>
      </c>
      <c r="C1047" s="13">
        <v>72</v>
      </c>
      <c r="D1047" s="28"/>
      <c r="E1047" s="28"/>
    </row>
    <row r="1048" spans="2:5" x14ac:dyDescent="0.3">
      <c r="B1048" s="25" t="s">
        <v>1</v>
      </c>
      <c r="C1048" s="13">
        <v>4</v>
      </c>
      <c r="D1048" s="28"/>
      <c r="E1048" s="28"/>
    </row>
    <row r="1049" spans="2:5" x14ac:dyDescent="0.3">
      <c r="B1049" s="26" t="s">
        <v>2</v>
      </c>
      <c r="C1049" s="17">
        <v>4</v>
      </c>
      <c r="D1049" s="28"/>
      <c r="E1049" s="28"/>
    </row>
    <row r="1050" spans="2:5" x14ac:dyDescent="0.3">
      <c r="B1050" s="25" t="s">
        <v>6</v>
      </c>
      <c r="C1050" s="13">
        <v>29</v>
      </c>
      <c r="D1050" s="28"/>
      <c r="E1050" s="28"/>
    </row>
    <row r="1051" spans="2:5" x14ac:dyDescent="0.3">
      <c r="B1051" s="26" t="s">
        <v>4</v>
      </c>
      <c r="C1051" s="17">
        <v>2</v>
      </c>
      <c r="D1051" s="28"/>
      <c r="E1051" s="28"/>
    </row>
    <row r="1052" spans="2:5" x14ac:dyDescent="0.3">
      <c r="B1052" s="26" t="s">
        <v>3</v>
      </c>
      <c r="C1052" s="17">
        <v>1</v>
      </c>
      <c r="D1052" s="28"/>
      <c r="E1052" s="28"/>
    </row>
    <row r="1053" spans="2:5" x14ac:dyDescent="0.3">
      <c r="B1053" s="26" t="s">
        <v>7</v>
      </c>
      <c r="C1053" s="17">
        <v>1</v>
      </c>
      <c r="D1053" s="28"/>
      <c r="E1053" s="28"/>
    </row>
    <row r="1054" spans="2:5" x14ac:dyDescent="0.3">
      <c r="B1054" s="26" t="s">
        <v>2</v>
      </c>
      <c r="C1054" s="17">
        <v>24</v>
      </c>
      <c r="D1054" s="28"/>
      <c r="E1054" s="28"/>
    </row>
    <row r="1055" spans="2:5" x14ac:dyDescent="0.3">
      <c r="B1055" s="26" t="s">
        <v>0</v>
      </c>
      <c r="C1055" s="17">
        <v>1</v>
      </c>
      <c r="D1055" s="28"/>
      <c r="E1055" s="28"/>
    </row>
    <row r="1056" spans="2:5" x14ac:dyDescent="0.3">
      <c r="B1056" s="10" t="s">
        <v>40</v>
      </c>
      <c r="C1056" s="11">
        <v>56</v>
      </c>
      <c r="D1056" s="36">
        <f>C1057/C1056</f>
        <v>0.42857142857142855</v>
      </c>
      <c r="E1056" s="36">
        <f>C1057/(C1056-C1059)</f>
        <v>0.43636363636363634</v>
      </c>
    </row>
    <row r="1057" spans="2:5" x14ac:dyDescent="0.3">
      <c r="B1057" s="25" t="s">
        <v>79</v>
      </c>
      <c r="C1057" s="13">
        <v>24</v>
      </c>
      <c r="D1057" s="28"/>
      <c r="E1057" s="28"/>
    </row>
    <row r="1058" spans="2:5" x14ac:dyDescent="0.3">
      <c r="B1058" s="25" t="s">
        <v>6</v>
      </c>
      <c r="C1058" s="13">
        <v>32</v>
      </c>
      <c r="D1058" s="28"/>
      <c r="E1058" s="28"/>
    </row>
    <row r="1059" spans="2:5" x14ac:dyDescent="0.3">
      <c r="B1059" s="26" t="s">
        <v>4</v>
      </c>
      <c r="C1059" s="17">
        <v>1</v>
      </c>
      <c r="D1059" s="28"/>
      <c r="E1059" s="28"/>
    </row>
    <row r="1060" spans="2:5" x14ac:dyDescent="0.3">
      <c r="B1060" s="26" t="s">
        <v>7</v>
      </c>
      <c r="C1060" s="17">
        <v>3</v>
      </c>
      <c r="D1060" s="28"/>
      <c r="E1060" s="28"/>
    </row>
    <row r="1061" spans="2:5" x14ac:dyDescent="0.3">
      <c r="B1061" s="26" t="s">
        <v>2</v>
      </c>
      <c r="C1061" s="17">
        <v>28</v>
      </c>
      <c r="D1061" s="28"/>
      <c r="E1061" s="28"/>
    </row>
    <row r="1062" spans="2:5" x14ac:dyDescent="0.3">
      <c r="B1062" s="10" t="s">
        <v>61</v>
      </c>
      <c r="C1062" s="11">
        <v>38</v>
      </c>
      <c r="D1062" s="36">
        <f>C1063/C1062</f>
        <v>0.55263157894736847</v>
      </c>
      <c r="E1062" s="36">
        <f>C1063/(C1062)</f>
        <v>0.55263157894736847</v>
      </c>
    </row>
    <row r="1063" spans="2:5" x14ac:dyDescent="0.3">
      <c r="B1063" s="25" t="s">
        <v>79</v>
      </c>
      <c r="C1063" s="13">
        <v>21</v>
      </c>
      <c r="D1063" s="28"/>
      <c r="E1063" s="28"/>
    </row>
    <row r="1064" spans="2:5" x14ac:dyDescent="0.3">
      <c r="B1064" s="25" t="s">
        <v>1</v>
      </c>
      <c r="C1064" s="13">
        <v>2</v>
      </c>
      <c r="D1064" s="28"/>
      <c r="E1064" s="28"/>
    </row>
    <row r="1065" spans="2:5" x14ac:dyDescent="0.3">
      <c r="B1065" s="26" t="s">
        <v>2</v>
      </c>
      <c r="C1065" s="17">
        <v>2</v>
      </c>
      <c r="D1065" s="28"/>
      <c r="E1065" s="28"/>
    </row>
    <row r="1066" spans="2:5" x14ac:dyDescent="0.3">
      <c r="B1066" s="25" t="s">
        <v>6</v>
      </c>
      <c r="C1066" s="13">
        <v>15</v>
      </c>
      <c r="D1066" s="28"/>
      <c r="E1066" s="28"/>
    </row>
    <row r="1067" spans="2:5" x14ac:dyDescent="0.3">
      <c r="B1067" s="26" t="s">
        <v>7</v>
      </c>
      <c r="C1067" s="17">
        <v>2</v>
      </c>
      <c r="D1067" s="28"/>
      <c r="E1067" s="28"/>
    </row>
    <row r="1068" spans="2:5" x14ac:dyDescent="0.3">
      <c r="B1068" s="26" t="s">
        <v>2</v>
      </c>
      <c r="C1068" s="17">
        <v>12</v>
      </c>
      <c r="D1068" s="28"/>
      <c r="E1068" s="28"/>
    </row>
    <row r="1069" spans="2:5" x14ac:dyDescent="0.3">
      <c r="B1069" s="26" t="s">
        <v>0</v>
      </c>
      <c r="C1069" s="17">
        <v>1</v>
      </c>
      <c r="D1069" s="28"/>
      <c r="E1069" s="28"/>
    </row>
    <row r="1070" spans="2:5" x14ac:dyDescent="0.3">
      <c r="B1070" s="10" t="s">
        <v>65</v>
      </c>
      <c r="C1070" s="11">
        <v>30</v>
      </c>
      <c r="D1070" s="36">
        <f>C1071/C1070</f>
        <v>0.6</v>
      </c>
      <c r="E1070" s="36">
        <f>C1071/(C1070-C1073-C1074)</f>
        <v>0.6428571428571429</v>
      </c>
    </row>
    <row r="1071" spans="2:5" x14ac:dyDescent="0.3">
      <c r="B1071" s="25" t="s">
        <v>79</v>
      </c>
      <c r="C1071" s="13">
        <v>18</v>
      </c>
      <c r="D1071" s="28"/>
      <c r="E1071" s="28"/>
    </row>
    <row r="1072" spans="2:5" x14ac:dyDescent="0.3">
      <c r="B1072" s="25" t="s">
        <v>6</v>
      </c>
      <c r="C1072" s="13">
        <v>12</v>
      </c>
      <c r="D1072" s="28"/>
      <c r="E1072" s="28"/>
    </row>
    <row r="1073" spans="2:5" x14ac:dyDescent="0.3">
      <c r="B1073" s="26" t="s">
        <v>4</v>
      </c>
      <c r="C1073" s="17">
        <v>1</v>
      </c>
      <c r="D1073" s="28"/>
      <c r="E1073" s="28"/>
    </row>
    <row r="1074" spans="2:5" x14ac:dyDescent="0.3">
      <c r="B1074" s="26" t="s">
        <v>3</v>
      </c>
      <c r="C1074" s="17">
        <v>1</v>
      </c>
      <c r="D1074" s="28"/>
      <c r="E1074" s="28"/>
    </row>
    <row r="1075" spans="2:5" x14ac:dyDescent="0.3">
      <c r="B1075" s="26" t="s">
        <v>2</v>
      </c>
      <c r="C1075" s="17">
        <v>9</v>
      </c>
      <c r="D1075" s="28"/>
      <c r="E1075" s="28"/>
    </row>
    <row r="1076" spans="2:5" x14ac:dyDescent="0.3">
      <c r="B1076" s="26" t="s">
        <v>0</v>
      </c>
      <c r="C1076" s="17">
        <v>1</v>
      </c>
      <c r="D1076" s="28"/>
      <c r="E1076" s="28"/>
    </row>
    <row r="1077" spans="2:5" x14ac:dyDescent="0.3">
      <c r="B1077" s="10" t="s">
        <v>60</v>
      </c>
      <c r="C1077" s="11">
        <v>416</v>
      </c>
      <c r="D1077" s="36">
        <f>C1078/C1077</f>
        <v>0.6875</v>
      </c>
      <c r="E1077" s="36">
        <f>C1078/(C1077-C1080-C1085-C1086)</f>
        <v>0.74869109947643975</v>
      </c>
    </row>
    <row r="1078" spans="2:5" x14ac:dyDescent="0.3">
      <c r="B1078" s="25" t="s">
        <v>79</v>
      </c>
      <c r="C1078" s="13">
        <v>286</v>
      </c>
      <c r="D1078" s="28"/>
      <c r="E1078" s="28"/>
    </row>
    <row r="1079" spans="2:5" x14ac:dyDescent="0.3">
      <c r="B1079" s="25" t="s">
        <v>1</v>
      </c>
      <c r="C1079" s="13">
        <v>9</v>
      </c>
      <c r="D1079" s="28"/>
      <c r="E1079" s="28"/>
    </row>
    <row r="1080" spans="2:5" x14ac:dyDescent="0.3">
      <c r="B1080" s="26" t="s">
        <v>3</v>
      </c>
      <c r="C1080" s="17">
        <v>2</v>
      </c>
      <c r="D1080" s="28"/>
      <c r="E1080" s="28"/>
    </row>
    <row r="1081" spans="2:5" x14ac:dyDescent="0.3">
      <c r="B1081" s="26" t="s">
        <v>7</v>
      </c>
      <c r="C1081" s="17">
        <v>1</v>
      </c>
      <c r="D1081" s="28"/>
      <c r="E1081" s="28"/>
    </row>
    <row r="1082" spans="2:5" x14ac:dyDescent="0.3">
      <c r="B1082" s="26" t="s">
        <v>2</v>
      </c>
      <c r="C1082" s="17">
        <v>4</v>
      </c>
      <c r="D1082" s="28"/>
      <c r="E1082" s="28"/>
    </row>
    <row r="1083" spans="2:5" x14ac:dyDescent="0.3">
      <c r="B1083" s="26" t="s">
        <v>0</v>
      </c>
      <c r="C1083" s="17">
        <v>2</v>
      </c>
      <c r="D1083" s="28"/>
      <c r="E1083" s="28"/>
    </row>
    <row r="1084" spans="2:5" x14ac:dyDescent="0.3">
      <c r="B1084" s="25" t="s">
        <v>6</v>
      </c>
      <c r="C1084" s="13">
        <v>121</v>
      </c>
      <c r="D1084" s="28"/>
      <c r="E1084" s="28"/>
    </row>
    <row r="1085" spans="2:5" x14ac:dyDescent="0.3">
      <c r="B1085" s="26" t="s">
        <v>4</v>
      </c>
      <c r="C1085" s="17">
        <v>12</v>
      </c>
      <c r="D1085" s="28"/>
      <c r="E1085" s="28"/>
    </row>
    <row r="1086" spans="2:5" x14ac:dyDescent="0.3">
      <c r="B1086" s="26" t="s">
        <v>3</v>
      </c>
      <c r="C1086" s="17">
        <v>20</v>
      </c>
      <c r="D1086" s="28"/>
      <c r="E1086" s="28"/>
    </row>
    <row r="1087" spans="2:5" x14ac:dyDescent="0.3">
      <c r="B1087" s="26" t="s">
        <v>7</v>
      </c>
      <c r="C1087" s="17">
        <v>16</v>
      </c>
      <c r="D1087" s="28"/>
      <c r="E1087" s="28"/>
    </row>
    <row r="1088" spans="2:5" x14ac:dyDescent="0.3">
      <c r="B1088" s="26" t="s">
        <v>2</v>
      </c>
      <c r="C1088" s="17">
        <v>67</v>
      </c>
      <c r="D1088" s="28"/>
      <c r="E1088" s="28"/>
    </row>
    <row r="1089" spans="2:8" x14ac:dyDescent="0.3">
      <c r="B1089" s="26" t="s">
        <v>0</v>
      </c>
      <c r="C1089" s="17">
        <v>6</v>
      </c>
      <c r="D1089" s="28"/>
      <c r="E1089" s="28"/>
    </row>
    <row r="1090" spans="2:8" x14ac:dyDescent="0.3">
      <c r="B1090" s="10" t="s">
        <v>72</v>
      </c>
      <c r="C1090" s="11">
        <v>73</v>
      </c>
      <c r="D1090" s="36">
        <f>C1091/C1090</f>
        <v>0.76712328767123283</v>
      </c>
      <c r="E1090" s="36">
        <f>C1091/(C1090)</f>
        <v>0.76712328767123283</v>
      </c>
    </row>
    <row r="1091" spans="2:8" x14ac:dyDescent="0.3">
      <c r="B1091" s="25" t="s">
        <v>79</v>
      </c>
      <c r="C1091" s="13">
        <v>56</v>
      </c>
      <c r="D1091" s="28"/>
      <c r="E1091" s="28"/>
    </row>
    <row r="1092" spans="2:8" x14ac:dyDescent="0.3">
      <c r="B1092" s="25" t="s">
        <v>1</v>
      </c>
      <c r="C1092" s="13">
        <v>1</v>
      </c>
      <c r="D1092" s="28"/>
      <c r="E1092" s="28"/>
    </row>
    <row r="1093" spans="2:8" x14ac:dyDescent="0.3">
      <c r="B1093" s="26" t="s">
        <v>2</v>
      </c>
      <c r="C1093" s="17">
        <v>1</v>
      </c>
      <c r="D1093" s="28"/>
      <c r="E1093" s="28"/>
    </row>
    <row r="1094" spans="2:8" x14ac:dyDescent="0.3">
      <c r="B1094" s="25" t="s">
        <v>6</v>
      </c>
      <c r="C1094" s="13">
        <v>16</v>
      </c>
      <c r="D1094" s="28"/>
      <c r="E1094" s="28"/>
    </row>
    <row r="1095" spans="2:8" x14ac:dyDescent="0.3">
      <c r="B1095" s="26" t="s">
        <v>7</v>
      </c>
      <c r="C1095" s="17">
        <v>1</v>
      </c>
      <c r="D1095" s="28"/>
      <c r="E1095" s="28"/>
    </row>
    <row r="1096" spans="2:8" ht="15" thickBot="1" x14ac:dyDescent="0.35">
      <c r="B1096" s="26" t="s">
        <v>2</v>
      </c>
      <c r="C1096" s="17">
        <v>15</v>
      </c>
      <c r="D1096" s="28"/>
      <c r="E1096" s="28"/>
    </row>
    <row r="1097" spans="2:8" ht="15" thickBot="1" x14ac:dyDescent="0.35">
      <c r="B1097" s="18" t="s">
        <v>95</v>
      </c>
      <c r="C1097" s="19">
        <f>C8+C130+C385+C471+C620+C814+C1024</f>
        <v>23468</v>
      </c>
      <c r="D1097" s="46">
        <f>C1098/C1097</f>
        <v>0.54525311061871484</v>
      </c>
      <c r="E1097" s="46">
        <f>C1098/(C1097-C14-C15-C22-C23-C32-C33-C40-C44-C45-C52-C55-C56-C63-C64-C69-C70-C77-C81-C82-C89-C91-C92-C98-C99-C104-C105-C112-C113-C120-C125-C126-C134-C137-C138-C147-C148-C155-C159-C160-C167-C168-C172-C173-C180-C181-C185-C186-C193-C194-C198-C199-C206-C210-C211-C218-C221-C222-C229-C231-C232-C239-C242-C243-C251-C252-C259-C263-C264-C271-C272-C276-C277-C284-C287-C288-C295-C296-C300-C301-C308-C310-C311-C318-C322-C323-C330-C333-C334-C341-C342-C349-C350-C354-C355-C362-C363-C370-C373-C374-C380-C381-C398-C399-C415-C416-C425-C436-C437-C444-C452-C461-C462-C468-C475-C477-C478-C484-C487-C488-C495-C498-C499-C506-C513-C517-C518-C525-C530-C531-C538-C539-C545-C549-C550-C557-C560-C561-C568-C571-C572-C581-C582-C589-C592-C593-C599-C602-C603-C610-C615-C617-C618-C624-C625-C634-C635-C641-C642-C646-C647-C657-C658-C664-C665-C675-C676-C683-C684-C690-C694-C695-C703-C704-C712-C713-C721-C726-C729-C730-C736-C737-C747-C755-C756-C763-C764-C770-C774-C775-C781-C784-C785-C792-C793-C800--C806-C810-C811-C818-C819-C823-C824-C831-C836-C837-C844-C849-C850-C854-C855-C861-C862-C867-C868-C874-C881-C882-C894-C900-C906-C907-C920-C921-C926-C928-C934-C943-C944-C949-C950-C959-C969-C972-C973-C980-C981-C986-C987-C994-C998-C999-C1004-C1006-C1012-C1019-C1020-C1028-C1033-C1041-C1042-C1051-C1052-C1059-C1073-C1074-C1080-C1085-C1086)</f>
        <v>0.66389955380305077</v>
      </c>
      <c r="H1097" s="35"/>
    </row>
    <row r="1098" spans="2:8" ht="15" thickBot="1" x14ac:dyDescent="0.35">
      <c r="B1098" s="20" t="s">
        <v>96</v>
      </c>
      <c r="C1098" s="20">
        <f>C10+C20+C28+C38+C50+C61+C75+C87+C96+C110+C118+C132+C143+C153+C165+C178+C191+C204+C216+C227+C237+C247+C257+C269+C282+C293+C306+C316+C328+C339+C347+C360+C368+C378+C387+C394+C404+C410+C421+C430+C442+C448+C456+C466+C473+C482+C493+C504+C511+C523+C536+C543+C555+C566+C577+C587+C597+C608+C613+C622+C630+C639+C652+C662+C670+C681+C688+C699+C708+C717+C724+C734+C742+C751+C761+C768+C779+C790+C798+C804+C816+C829+C842+C852+C859+C877+C892+C898+C912+C918+C924+C932+C941+C955+C963+C967+C978+C992+C1002+C1010+C1014+C1026+C1031+C1037+C1047+C1057+C1063+C1071+C1078+C1091</f>
        <v>12796</v>
      </c>
      <c r="D1098" s="47"/>
      <c r="E1098" s="47"/>
    </row>
    <row r="1099" spans="2:8" x14ac:dyDescent="0.3">
      <c r="B1099" s="48" t="s">
        <v>87</v>
      </c>
      <c r="C1099" s="48"/>
      <c r="D1099" s="48"/>
      <c r="E1099" s="48"/>
    </row>
  </sheetData>
  <mergeCells count="7">
    <mergeCell ref="B1099:E1099"/>
    <mergeCell ref="B6:B7"/>
    <mergeCell ref="C6:C7"/>
    <mergeCell ref="D6:D7"/>
    <mergeCell ref="E6:E7"/>
    <mergeCell ref="D1097:D1098"/>
    <mergeCell ref="E1097:E109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A2" sqref="A2:XFD2"/>
    </sheetView>
  </sheetViews>
  <sheetFormatPr baseColWidth="10" defaultRowHeight="14.4" x14ac:dyDescent="0.3"/>
  <cols>
    <col min="2" max="2" width="34.44140625" bestFit="1" customWidth="1"/>
    <col min="3" max="3" width="17.44140625" customWidth="1"/>
    <col min="4" max="4" width="20.6640625" customWidth="1"/>
  </cols>
  <sheetData>
    <row r="1" spans="1:5" s="1" customFormat="1" ht="15.6" x14ac:dyDescent="0.3">
      <c r="A1" s="58" t="s">
        <v>99</v>
      </c>
      <c r="B1" s="58"/>
      <c r="C1" s="58"/>
    </row>
    <row r="2" spans="1:5" s="1" customFormat="1" x14ac:dyDescent="0.3">
      <c r="A2" s="59" t="s">
        <v>84</v>
      </c>
      <c r="B2" s="59"/>
      <c r="C2" s="59"/>
    </row>
    <row r="4" spans="1:5" ht="15" thickBot="1" x14ac:dyDescent="0.35"/>
    <row r="5" spans="1:5" x14ac:dyDescent="0.3">
      <c r="B5" s="42" t="s">
        <v>81</v>
      </c>
      <c r="C5" s="44" t="s">
        <v>83</v>
      </c>
      <c r="D5" s="46" t="s">
        <v>93</v>
      </c>
      <c r="E5" s="2"/>
    </row>
    <row r="6" spans="1:5" ht="15" thickBot="1" x14ac:dyDescent="0.35">
      <c r="B6" s="43"/>
      <c r="C6" s="45"/>
      <c r="D6" s="47"/>
      <c r="E6" s="2"/>
    </row>
    <row r="7" spans="1:5" ht="15" thickBot="1" x14ac:dyDescent="0.35">
      <c r="B7" s="29" t="s">
        <v>43</v>
      </c>
      <c r="C7" s="33">
        <v>9</v>
      </c>
      <c r="D7" s="30">
        <v>1</v>
      </c>
      <c r="E7" s="2"/>
    </row>
    <row r="8" spans="1:5" ht="15" thickBot="1" x14ac:dyDescent="0.35">
      <c r="B8" s="29" t="s">
        <v>44</v>
      </c>
      <c r="C8" s="33">
        <v>93</v>
      </c>
      <c r="D8" s="30">
        <v>0.967741935483871</v>
      </c>
      <c r="E8" s="2"/>
    </row>
    <row r="9" spans="1:5" ht="15" thickBot="1" x14ac:dyDescent="0.35">
      <c r="B9" s="29" t="s">
        <v>46</v>
      </c>
      <c r="C9" s="33">
        <v>2657</v>
      </c>
      <c r="D9" s="30">
        <v>0.87504704554008284</v>
      </c>
      <c r="E9" s="2"/>
    </row>
    <row r="10" spans="1:5" ht="15" thickBot="1" x14ac:dyDescent="0.35">
      <c r="B10" s="29" t="s">
        <v>45</v>
      </c>
      <c r="C10" s="33">
        <v>17</v>
      </c>
      <c r="D10" s="30">
        <v>1</v>
      </c>
      <c r="E10" s="2"/>
    </row>
    <row r="11" spans="1:5" ht="15" thickBot="1" x14ac:dyDescent="0.35">
      <c r="B11" s="29" t="s">
        <v>48</v>
      </c>
      <c r="C11" s="33">
        <v>298</v>
      </c>
      <c r="D11" s="30">
        <v>0.96979865771812079</v>
      </c>
      <c r="E11" s="2"/>
    </row>
    <row r="12" spans="1:5" ht="15" thickBot="1" x14ac:dyDescent="0.35">
      <c r="B12" s="29" t="s">
        <v>49</v>
      </c>
      <c r="C12" s="33">
        <v>142</v>
      </c>
      <c r="D12" s="30">
        <v>0.99295774647887325</v>
      </c>
      <c r="E12" s="2"/>
    </row>
    <row r="13" spans="1:5" ht="15" thickBot="1" x14ac:dyDescent="0.35">
      <c r="B13" s="29" t="s">
        <v>50</v>
      </c>
      <c r="C13" s="33">
        <v>18</v>
      </c>
      <c r="D13" s="30">
        <v>1</v>
      </c>
      <c r="E13" s="2"/>
    </row>
    <row r="14" spans="1:5" ht="15" thickBot="1" x14ac:dyDescent="0.35">
      <c r="B14" s="29" t="s">
        <v>40</v>
      </c>
      <c r="C14" s="33">
        <v>18</v>
      </c>
      <c r="D14" s="30">
        <v>0.88888888888888884</v>
      </c>
      <c r="E14" s="2"/>
    </row>
    <row r="15" spans="1:5" ht="15" thickBot="1" x14ac:dyDescent="0.35">
      <c r="B15" s="29" t="s">
        <v>65</v>
      </c>
      <c r="C15" s="33">
        <v>31</v>
      </c>
      <c r="D15" s="30">
        <v>0.967741935483871</v>
      </c>
      <c r="E15" s="2"/>
    </row>
    <row r="16" spans="1:5" ht="15" thickBot="1" x14ac:dyDescent="0.35">
      <c r="B16" s="29" t="s">
        <v>70</v>
      </c>
      <c r="C16" s="33">
        <v>9</v>
      </c>
      <c r="D16" s="30">
        <v>1</v>
      </c>
      <c r="E16" s="2"/>
    </row>
    <row r="17" spans="2:5" ht="15" thickBot="1" x14ac:dyDescent="0.35">
      <c r="B17" s="29" t="s">
        <v>60</v>
      </c>
      <c r="C17" s="33">
        <v>497</v>
      </c>
      <c r="D17" s="30">
        <v>0.97786720321931586</v>
      </c>
      <c r="E17" s="2"/>
    </row>
    <row r="18" spans="2:5" ht="15" thickBot="1" x14ac:dyDescent="0.35">
      <c r="B18" s="18" t="s">
        <v>85</v>
      </c>
      <c r="C18" s="31">
        <v>3789</v>
      </c>
      <c r="D18" s="46">
        <v>0.90762734230667719</v>
      </c>
      <c r="E18" s="1"/>
    </row>
    <row r="19" spans="2:5" ht="15" thickBot="1" x14ac:dyDescent="0.35">
      <c r="B19" s="20" t="s">
        <v>86</v>
      </c>
      <c r="C19" s="32">
        <v>2630</v>
      </c>
      <c r="D19" s="47"/>
      <c r="E19" s="1"/>
    </row>
    <row r="20" spans="2:5" x14ac:dyDescent="0.3">
      <c r="B20" s="48" t="s">
        <v>87</v>
      </c>
      <c r="C20" s="48"/>
      <c r="D20" s="48"/>
      <c r="E20" s="48"/>
    </row>
    <row r="21" spans="2:5" ht="15" thickBot="1" x14ac:dyDescent="0.35"/>
    <row r="22" spans="2:5" x14ac:dyDescent="0.3">
      <c r="B22" s="42" t="s">
        <v>88</v>
      </c>
      <c r="C22" s="44" t="s">
        <v>83</v>
      </c>
      <c r="D22" s="46" t="s">
        <v>93</v>
      </c>
      <c r="E22" s="1"/>
    </row>
    <row r="23" spans="2:5" ht="15" thickBot="1" x14ac:dyDescent="0.35">
      <c r="B23" s="49"/>
      <c r="C23" s="50"/>
      <c r="D23" s="51"/>
      <c r="E23" s="1"/>
    </row>
    <row r="24" spans="2:5" ht="15" thickBot="1" x14ac:dyDescent="0.35">
      <c r="B24" s="29" t="s">
        <v>41</v>
      </c>
      <c r="C24" s="33">
        <v>296</v>
      </c>
      <c r="D24" s="30">
        <v>0.95608108108108103</v>
      </c>
      <c r="E24" s="1"/>
    </row>
    <row r="25" spans="2:5" ht="15" thickBot="1" x14ac:dyDescent="0.35">
      <c r="B25" s="29" t="s">
        <v>42</v>
      </c>
      <c r="C25" s="33">
        <v>117</v>
      </c>
      <c r="D25" s="30">
        <v>0.92307692307692313</v>
      </c>
      <c r="E25" s="1"/>
    </row>
    <row r="26" spans="2:5" ht="15" thickBot="1" x14ac:dyDescent="0.35">
      <c r="B26" s="29" t="s">
        <v>43</v>
      </c>
      <c r="C26" s="33">
        <v>240</v>
      </c>
      <c r="D26" s="30">
        <v>0.97916666666666663</v>
      </c>
      <c r="E26" s="1"/>
    </row>
    <row r="27" spans="2:5" ht="15" thickBot="1" x14ac:dyDescent="0.35">
      <c r="B27" s="29" t="s">
        <v>47</v>
      </c>
      <c r="C27" s="33">
        <v>18</v>
      </c>
      <c r="D27" s="30">
        <v>0.94444444444444442</v>
      </c>
      <c r="E27" s="1"/>
    </row>
    <row r="28" spans="2:5" ht="16.2" customHeight="1" thickBot="1" x14ac:dyDescent="0.35">
      <c r="B28" s="29" t="s">
        <v>52</v>
      </c>
      <c r="C28" s="33">
        <v>244</v>
      </c>
      <c r="D28" s="30">
        <v>0.94262295081967218</v>
      </c>
      <c r="E28" s="1"/>
    </row>
    <row r="29" spans="2:5" ht="15" thickBot="1" x14ac:dyDescent="0.35">
      <c r="B29" s="29" t="s">
        <v>44</v>
      </c>
      <c r="C29" s="33">
        <v>947</v>
      </c>
      <c r="D29" s="30">
        <v>0.96198521647307289</v>
      </c>
      <c r="E29" s="1"/>
    </row>
    <row r="30" spans="2:5" ht="15" thickBot="1" x14ac:dyDescent="0.35">
      <c r="B30" s="29" t="s">
        <v>46</v>
      </c>
      <c r="C30" s="33">
        <v>8295</v>
      </c>
      <c r="D30" s="30">
        <v>0.92320675105485228</v>
      </c>
      <c r="E30" s="1"/>
    </row>
    <row r="31" spans="2:5" ht="15" thickBot="1" x14ac:dyDescent="0.35">
      <c r="B31" s="29" t="s">
        <v>45</v>
      </c>
      <c r="C31" s="33">
        <v>1027</v>
      </c>
      <c r="D31" s="30">
        <v>0.94157740993184036</v>
      </c>
      <c r="E31" s="1"/>
    </row>
    <row r="32" spans="2:5" ht="15" thickBot="1" x14ac:dyDescent="0.35">
      <c r="B32" s="29" t="s">
        <v>48</v>
      </c>
      <c r="C32" s="33">
        <v>1614</v>
      </c>
      <c r="D32" s="30">
        <v>0.98574969021065673</v>
      </c>
      <c r="E32" s="1"/>
    </row>
    <row r="33" spans="2:5" ht="15" thickBot="1" x14ac:dyDescent="0.35">
      <c r="B33" s="29" t="s">
        <v>64</v>
      </c>
      <c r="C33" s="33">
        <v>23</v>
      </c>
      <c r="D33" s="30">
        <v>0.86956521739130432</v>
      </c>
      <c r="E33" s="1"/>
    </row>
    <row r="34" spans="2:5" ht="15" thickBot="1" x14ac:dyDescent="0.35">
      <c r="B34" s="29" t="s">
        <v>49</v>
      </c>
      <c r="C34" s="33">
        <v>1204</v>
      </c>
      <c r="D34" s="30">
        <v>0.93853820598006643</v>
      </c>
      <c r="E34" s="1"/>
    </row>
    <row r="35" spans="2:5" ht="15" thickBot="1" x14ac:dyDescent="0.35">
      <c r="B35" s="29" t="s">
        <v>51</v>
      </c>
      <c r="C35" s="33">
        <v>57</v>
      </c>
      <c r="D35" s="30">
        <v>0.91228070175438591</v>
      </c>
      <c r="E35" s="1"/>
    </row>
    <row r="36" spans="2:5" ht="15" thickBot="1" x14ac:dyDescent="0.35">
      <c r="B36" s="29" t="s">
        <v>50</v>
      </c>
      <c r="C36" s="33">
        <v>525</v>
      </c>
      <c r="D36" s="30">
        <v>0.9447619047619048</v>
      </c>
      <c r="E36" s="1"/>
    </row>
    <row r="37" spans="2:5" ht="15" thickBot="1" x14ac:dyDescent="0.35">
      <c r="B37" s="29" t="s">
        <v>54</v>
      </c>
      <c r="C37" s="33">
        <v>452</v>
      </c>
      <c r="D37" s="30">
        <v>0.9247787610619469</v>
      </c>
      <c r="E37" s="1"/>
    </row>
    <row r="38" spans="2:5" ht="15" thickBot="1" x14ac:dyDescent="0.35">
      <c r="B38" s="29" t="s">
        <v>56</v>
      </c>
      <c r="C38" s="33">
        <v>31</v>
      </c>
      <c r="D38" s="30">
        <v>1</v>
      </c>
      <c r="E38" s="1"/>
    </row>
    <row r="39" spans="2:5" ht="15" thickBot="1" x14ac:dyDescent="0.35">
      <c r="B39" s="29" t="s">
        <v>55</v>
      </c>
      <c r="C39" s="33">
        <v>85</v>
      </c>
      <c r="D39" s="30">
        <v>0.84705882352941175</v>
      </c>
      <c r="E39" s="1"/>
    </row>
    <row r="40" spans="2:5" ht="15" thickBot="1" x14ac:dyDescent="0.35">
      <c r="B40" s="29" t="s">
        <v>40</v>
      </c>
      <c r="C40" s="33">
        <v>596</v>
      </c>
      <c r="D40" s="30">
        <v>0.91275167785234901</v>
      </c>
      <c r="E40" s="1"/>
    </row>
    <row r="41" spans="2:5" ht="15" thickBot="1" x14ac:dyDescent="0.35">
      <c r="B41" s="29" t="s">
        <v>57</v>
      </c>
      <c r="C41" s="33">
        <v>184</v>
      </c>
      <c r="D41" s="30">
        <v>0.90760869565217395</v>
      </c>
      <c r="E41" s="1"/>
    </row>
    <row r="42" spans="2:5" ht="15" thickBot="1" x14ac:dyDescent="0.35">
      <c r="B42" s="29" t="s">
        <v>58</v>
      </c>
      <c r="C42" s="33">
        <v>14</v>
      </c>
      <c r="D42" s="30">
        <v>0.9285714285714286</v>
      </c>
      <c r="E42" s="1"/>
    </row>
    <row r="43" spans="2:5" ht="15" thickBot="1" x14ac:dyDescent="0.35">
      <c r="B43" s="29" t="s">
        <v>59</v>
      </c>
      <c r="C43" s="33">
        <v>84</v>
      </c>
      <c r="D43" s="30">
        <v>0.70238095238095233</v>
      </c>
      <c r="E43" s="1"/>
    </row>
    <row r="44" spans="2:5" ht="15" thickBot="1" x14ac:dyDescent="0.35">
      <c r="B44" s="29" t="s">
        <v>73</v>
      </c>
      <c r="C44" s="33">
        <v>14</v>
      </c>
      <c r="D44" s="30">
        <v>1</v>
      </c>
      <c r="E44" s="1"/>
    </row>
    <row r="45" spans="2:5" ht="15" thickBot="1" x14ac:dyDescent="0.35">
      <c r="B45" s="29" t="s">
        <v>62</v>
      </c>
      <c r="C45" s="33">
        <v>290</v>
      </c>
      <c r="D45" s="30">
        <v>0.90689655172413797</v>
      </c>
      <c r="E45" s="1"/>
    </row>
    <row r="46" spans="2:5" ht="15" thickBot="1" x14ac:dyDescent="0.35">
      <c r="B46" s="29" t="s">
        <v>53</v>
      </c>
      <c r="C46" s="33">
        <v>1813</v>
      </c>
      <c r="D46" s="30">
        <v>0.93601765030336459</v>
      </c>
      <c r="E46" s="1"/>
    </row>
    <row r="47" spans="2:5" ht="15" thickBot="1" x14ac:dyDescent="0.35">
      <c r="B47" s="29" t="s">
        <v>61</v>
      </c>
      <c r="C47" s="33">
        <v>390</v>
      </c>
      <c r="D47" s="30">
        <v>0.89487179487179491</v>
      </c>
      <c r="E47" s="1"/>
    </row>
    <row r="48" spans="2:5" ht="15" thickBot="1" x14ac:dyDescent="0.35">
      <c r="B48" s="29" t="s">
        <v>63</v>
      </c>
      <c r="C48" s="33">
        <v>344</v>
      </c>
      <c r="D48" s="30">
        <v>0.93604651162790697</v>
      </c>
      <c r="E48" s="1"/>
    </row>
    <row r="49" spans="2:5" ht="15" thickBot="1" x14ac:dyDescent="0.35">
      <c r="B49" s="29" t="s">
        <v>67</v>
      </c>
      <c r="C49" s="33">
        <v>139</v>
      </c>
      <c r="D49" s="30">
        <v>0.92086330935251803</v>
      </c>
      <c r="E49" s="1"/>
    </row>
    <row r="50" spans="2:5" ht="15" thickBot="1" x14ac:dyDescent="0.35">
      <c r="B50" s="29" t="s">
        <v>65</v>
      </c>
      <c r="C50" s="33">
        <v>540</v>
      </c>
      <c r="D50" s="30">
        <v>0.9018518518518519</v>
      </c>
      <c r="E50" s="1"/>
    </row>
    <row r="51" spans="2:5" ht="15" thickBot="1" x14ac:dyDescent="0.35">
      <c r="B51" s="29" t="s">
        <v>66</v>
      </c>
      <c r="C51" s="33">
        <v>83</v>
      </c>
      <c r="D51" s="30">
        <v>0.83132530120481929</v>
      </c>
      <c r="E51" s="1"/>
    </row>
    <row r="52" spans="2:5" ht="15" thickBot="1" x14ac:dyDescent="0.35">
      <c r="B52" s="29" t="s">
        <v>69</v>
      </c>
      <c r="C52" s="33">
        <v>62</v>
      </c>
      <c r="D52" s="30">
        <v>1</v>
      </c>
      <c r="E52" s="1"/>
    </row>
    <row r="53" spans="2:5" ht="15" thickBot="1" x14ac:dyDescent="0.35">
      <c r="B53" s="29" t="s">
        <v>68</v>
      </c>
      <c r="C53" s="33">
        <v>102</v>
      </c>
      <c r="D53" s="30">
        <v>0.84313725490196079</v>
      </c>
      <c r="E53" s="1"/>
    </row>
    <row r="54" spans="2:5" ht="15" thickBot="1" x14ac:dyDescent="0.35">
      <c r="B54" s="29" t="s">
        <v>76</v>
      </c>
      <c r="C54" s="33">
        <v>623</v>
      </c>
      <c r="D54" s="30">
        <v>0.9085072231139647</v>
      </c>
      <c r="E54" s="1"/>
    </row>
    <row r="55" spans="2:5" ht="15" thickBot="1" x14ac:dyDescent="0.35">
      <c r="B55" s="29" t="s">
        <v>70</v>
      </c>
      <c r="C55" s="33">
        <v>61</v>
      </c>
      <c r="D55" s="30">
        <v>0.95081967213114749</v>
      </c>
      <c r="E55" s="1"/>
    </row>
    <row r="56" spans="2:5" ht="15" thickBot="1" x14ac:dyDescent="0.35">
      <c r="B56" s="29" t="s">
        <v>60</v>
      </c>
      <c r="C56" s="33">
        <v>2091</v>
      </c>
      <c r="D56" s="30">
        <v>0.92969870875179339</v>
      </c>
      <c r="E56" s="1"/>
    </row>
    <row r="57" spans="2:5" ht="15" thickBot="1" x14ac:dyDescent="0.35">
      <c r="B57" s="29" t="s">
        <v>71</v>
      </c>
      <c r="C57" s="33">
        <v>23</v>
      </c>
      <c r="D57" s="30">
        <v>0.95652173913043481</v>
      </c>
      <c r="E57" s="1"/>
    </row>
    <row r="58" spans="2:5" ht="15" thickBot="1" x14ac:dyDescent="0.35">
      <c r="B58" s="29" t="s">
        <v>74</v>
      </c>
      <c r="C58" s="33">
        <v>8</v>
      </c>
      <c r="D58" s="30">
        <v>0.875</v>
      </c>
      <c r="E58" s="1"/>
    </row>
    <row r="59" spans="2:5" ht="15" thickBot="1" x14ac:dyDescent="0.35">
      <c r="B59" s="29" t="s">
        <v>72</v>
      </c>
      <c r="C59" s="33">
        <v>475</v>
      </c>
      <c r="D59" s="30">
        <v>0.92210526315789476</v>
      </c>
      <c r="E59" s="1"/>
    </row>
    <row r="60" spans="2:5" ht="15" thickBot="1" x14ac:dyDescent="0.35">
      <c r="B60" s="29" t="s">
        <v>36</v>
      </c>
      <c r="C60" s="33">
        <v>9</v>
      </c>
      <c r="D60" s="30">
        <v>1</v>
      </c>
      <c r="E60" s="1"/>
    </row>
    <row r="61" spans="2:5" ht="15" thickBot="1" x14ac:dyDescent="0.35">
      <c r="B61" s="29" t="s">
        <v>75</v>
      </c>
      <c r="C61" s="33">
        <v>62</v>
      </c>
      <c r="D61" s="30">
        <v>0.87096774193548387</v>
      </c>
      <c r="E61" s="1"/>
    </row>
    <row r="62" spans="2:5" ht="15" thickBot="1" x14ac:dyDescent="0.35">
      <c r="B62" s="29" t="s">
        <v>77</v>
      </c>
      <c r="C62" s="33">
        <v>145</v>
      </c>
      <c r="D62" s="30">
        <v>0.93103448275862066</v>
      </c>
      <c r="E62" s="1"/>
    </row>
    <row r="63" spans="2:5" ht="15" thickBot="1" x14ac:dyDescent="0.35">
      <c r="B63" s="29" t="s">
        <v>78</v>
      </c>
      <c r="C63" s="33">
        <v>141</v>
      </c>
      <c r="D63" s="30">
        <v>0.92198581560283688</v>
      </c>
      <c r="E63" s="1"/>
    </row>
    <row r="64" spans="2:5" ht="15" thickBot="1" x14ac:dyDescent="0.35">
      <c r="B64" s="18" t="s">
        <v>85</v>
      </c>
      <c r="C64" s="34">
        <v>23468</v>
      </c>
      <c r="D64" s="46">
        <v>0.92589909664223624</v>
      </c>
      <c r="E64" s="1"/>
    </row>
    <row r="65" spans="2:5" ht="15" thickBot="1" x14ac:dyDescent="0.35">
      <c r="B65" s="20" t="s">
        <v>86</v>
      </c>
      <c r="C65" s="32">
        <v>12796</v>
      </c>
      <c r="D65" s="47"/>
      <c r="E65" s="1"/>
    </row>
    <row r="66" spans="2:5" x14ac:dyDescent="0.3">
      <c r="B66" s="48" t="s">
        <v>87</v>
      </c>
      <c r="C66" s="48"/>
      <c r="D66" s="48"/>
      <c r="E66" s="48"/>
    </row>
  </sheetData>
  <mergeCells count="12">
    <mergeCell ref="D64:D65"/>
    <mergeCell ref="B66:E66"/>
    <mergeCell ref="D18:D19"/>
    <mergeCell ref="B20:E20"/>
    <mergeCell ref="B22:B23"/>
    <mergeCell ref="C22:C23"/>
    <mergeCell ref="D22:D23"/>
    <mergeCell ref="A1:C1"/>
    <mergeCell ref="A2:C2"/>
    <mergeCell ref="B5:B6"/>
    <mergeCell ref="C5:C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2" sqref="A2:XFD2"/>
    </sheetView>
  </sheetViews>
  <sheetFormatPr baseColWidth="10" defaultRowHeight="14.4" x14ac:dyDescent="0.3"/>
  <cols>
    <col min="2" max="2" width="34.6640625" bestFit="1" customWidth="1"/>
    <col min="3" max="3" width="17.44140625" customWidth="1"/>
    <col min="4" max="4" width="26" bestFit="1" customWidth="1"/>
    <col min="5" max="5" width="26.33203125" bestFit="1" customWidth="1"/>
  </cols>
  <sheetData>
    <row r="1" spans="1:5" s="1" customFormat="1" ht="15.6" x14ac:dyDescent="0.3">
      <c r="A1" s="58" t="s">
        <v>100</v>
      </c>
      <c r="B1" s="58"/>
      <c r="C1" s="58"/>
    </row>
    <row r="2" spans="1:5" s="1" customFormat="1" x14ac:dyDescent="0.3">
      <c r="A2" s="59" t="s">
        <v>101</v>
      </c>
      <c r="B2" s="59"/>
      <c r="C2" s="59"/>
    </row>
    <row r="3" spans="1:5" ht="15" thickBot="1" x14ac:dyDescent="0.35"/>
    <row r="4" spans="1:5" x14ac:dyDescent="0.3">
      <c r="B4" s="52" t="s">
        <v>90</v>
      </c>
      <c r="C4" s="52" t="s">
        <v>91</v>
      </c>
      <c r="D4" s="54" t="s">
        <v>92</v>
      </c>
      <c r="E4" s="54" t="s">
        <v>94</v>
      </c>
    </row>
    <row r="5" spans="1:5" ht="15" thickBot="1" x14ac:dyDescent="0.35">
      <c r="B5" s="53"/>
      <c r="C5" s="53"/>
      <c r="D5" s="55"/>
      <c r="E5" s="55"/>
    </row>
    <row r="6" spans="1:5" ht="15" thickBot="1" x14ac:dyDescent="0.35">
      <c r="B6" s="29" t="s">
        <v>29</v>
      </c>
      <c r="C6" s="33">
        <v>226</v>
      </c>
      <c r="D6" s="30">
        <v>0.86725663716814161</v>
      </c>
      <c r="E6" s="30">
        <v>0.87</v>
      </c>
    </row>
    <row r="7" spans="1:5" ht="15" thickBot="1" x14ac:dyDescent="0.35">
      <c r="B7" s="29" t="s">
        <v>12</v>
      </c>
      <c r="C7" s="33">
        <v>18</v>
      </c>
      <c r="D7" s="30">
        <v>0.5</v>
      </c>
      <c r="E7" s="30">
        <v>0.56000000000000005</v>
      </c>
    </row>
    <row r="8" spans="1:5" ht="15" thickBot="1" x14ac:dyDescent="0.35">
      <c r="B8" s="29" t="s">
        <v>10</v>
      </c>
      <c r="C8" s="33">
        <v>35</v>
      </c>
      <c r="D8" s="30">
        <v>0.42857142857142855</v>
      </c>
      <c r="E8" s="30">
        <v>0.54</v>
      </c>
    </row>
    <row r="9" spans="1:5" ht="15" thickBot="1" x14ac:dyDescent="0.35">
      <c r="B9" s="29" t="s">
        <v>24</v>
      </c>
      <c r="C9" s="33">
        <v>22</v>
      </c>
      <c r="D9" s="30">
        <v>0.68181818181818177</v>
      </c>
      <c r="E9" s="30">
        <v>0.68</v>
      </c>
    </row>
    <row r="10" spans="1:5" ht="15" thickBot="1" x14ac:dyDescent="0.35">
      <c r="B10" s="29" t="s">
        <v>25</v>
      </c>
      <c r="C10" s="33">
        <v>31</v>
      </c>
      <c r="D10" s="30">
        <v>0.45161290322580644</v>
      </c>
      <c r="E10" s="30">
        <v>1</v>
      </c>
    </row>
    <row r="11" spans="1:5" ht="15" thickBot="1" x14ac:dyDescent="0.35">
      <c r="B11" s="29" t="s">
        <v>23</v>
      </c>
      <c r="C11" s="33">
        <v>186</v>
      </c>
      <c r="D11" s="30">
        <v>0.61290322580645162</v>
      </c>
      <c r="E11" s="30">
        <v>0.61</v>
      </c>
    </row>
    <row r="12" spans="1:5" ht="15" thickBot="1" x14ac:dyDescent="0.35">
      <c r="B12" s="29" t="s">
        <v>9</v>
      </c>
      <c r="C12" s="33">
        <v>1216</v>
      </c>
      <c r="D12" s="30">
        <v>0.58717105263157898</v>
      </c>
      <c r="E12" s="30">
        <v>0.7055335968379447</v>
      </c>
    </row>
    <row r="13" spans="1:5" ht="15" thickBot="1" x14ac:dyDescent="0.35">
      <c r="B13" s="29" t="s">
        <v>19</v>
      </c>
      <c r="C13" s="33">
        <v>27</v>
      </c>
      <c r="D13" s="30">
        <v>0.62962962962962965</v>
      </c>
      <c r="E13" s="30">
        <v>0.63</v>
      </c>
    </row>
    <row r="14" spans="1:5" ht="15" thickBot="1" x14ac:dyDescent="0.35">
      <c r="B14" s="29" t="s">
        <v>27</v>
      </c>
      <c r="C14" s="33">
        <v>111</v>
      </c>
      <c r="D14" s="30">
        <v>0.85585585585585588</v>
      </c>
      <c r="E14" s="30">
        <v>0.87155963302752293</v>
      </c>
    </row>
    <row r="15" spans="1:5" ht="15" thickBot="1" x14ac:dyDescent="0.35">
      <c r="B15" s="29" t="s">
        <v>16</v>
      </c>
      <c r="C15" s="33">
        <v>826</v>
      </c>
      <c r="D15" s="30">
        <v>0.76755447941888622</v>
      </c>
      <c r="E15" s="30">
        <v>0.80354879594423323</v>
      </c>
    </row>
    <row r="16" spans="1:5" ht="15" thickBot="1" x14ac:dyDescent="0.35">
      <c r="B16" s="29" t="s">
        <v>13</v>
      </c>
      <c r="C16" s="33">
        <v>4</v>
      </c>
      <c r="D16" s="30">
        <v>0.5</v>
      </c>
      <c r="E16" s="30">
        <v>0.5</v>
      </c>
    </row>
    <row r="17" spans="2:5" ht="15" thickBot="1" x14ac:dyDescent="0.35">
      <c r="B17" s="29" t="s">
        <v>22</v>
      </c>
      <c r="C17" s="33">
        <v>93</v>
      </c>
      <c r="D17" s="30">
        <v>0.76344086021505375</v>
      </c>
      <c r="E17" s="30">
        <v>0.82</v>
      </c>
    </row>
    <row r="18" spans="2:5" ht="15" thickBot="1" x14ac:dyDescent="0.35">
      <c r="B18" s="29" t="s">
        <v>39</v>
      </c>
      <c r="C18" s="33">
        <v>9</v>
      </c>
      <c r="D18" s="30">
        <v>0.88888888888888884</v>
      </c>
      <c r="E18" s="30">
        <v>0.89</v>
      </c>
    </row>
    <row r="19" spans="2:5" ht="15" thickBot="1" x14ac:dyDescent="0.35">
      <c r="B19" s="29" t="s">
        <v>14</v>
      </c>
      <c r="C19" s="33">
        <v>31</v>
      </c>
      <c r="D19" s="30">
        <v>0.67741935483870963</v>
      </c>
      <c r="E19" s="30">
        <v>0.68</v>
      </c>
    </row>
    <row r="20" spans="2:5" ht="15" thickBot="1" x14ac:dyDescent="0.35">
      <c r="B20" s="29" t="s">
        <v>20</v>
      </c>
      <c r="C20" s="33">
        <v>9</v>
      </c>
      <c r="D20" s="30">
        <v>0.33333333333333331</v>
      </c>
      <c r="E20" s="30">
        <v>1</v>
      </c>
    </row>
    <row r="21" spans="2:5" ht="15" thickBot="1" x14ac:dyDescent="0.35">
      <c r="B21" s="29" t="s">
        <v>26</v>
      </c>
      <c r="C21" s="33">
        <v>22</v>
      </c>
      <c r="D21" s="30">
        <v>0.68181818181818177</v>
      </c>
      <c r="E21" s="30">
        <v>0.71</v>
      </c>
    </row>
    <row r="22" spans="2:5" ht="15" thickBot="1" x14ac:dyDescent="0.35">
      <c r="B22" s="29" t="s">
        <v>30</v>
      </c>
      <c r="C22" s="33">
        <v>137</v>
      </c>
      <c r="D22" s="30">
        <v>0.58394160583941601</v>
      </c>
      <c r="E22" s="30">
        <v>0.57999999999999996</v>
      </c>
    </row>
    <row r="23" spans="2:5" ht="15" thickBot="1" x14ac:dyDescent="0.35">
      <c r="B23" s="29" t="s">
        <v>33</v>
      </c>
      <c r="C23" s="33">
        <v>58</v>
      </c>
      <c r="D23" s="30">
        <v>0.82758620689655171</v>
      </c>
      <c r="E23" s="30">
        <v>0.86</v>
      </c>
    </row>
    <row r="24" spans="2:5" ht="15" thickBot="1" x14ac:dyDescent="0.35">
      <c r="B24" s="29" t="s">
        <v>34</v>
      </c>
      <c r="C24" s="33">
        <v>31</v>
      </c>
      <c r="D24" s="30">
        <v>0.77419354838709675</v>
      </c>
      <c r="E24" s="30">
        <v>0.77</v>
      </c>
    </row>
    <row r="25" spans="2:5" ht="15" thickBot="1" x14ac:dyDescent="0.35">
      <c r="B25" s="29" t="s">
        <v>8</v>
      </c>
      <c r="C25" s="33">
        <v>62</v>
      </c>
      <c r="D25" s="30">
        <v>0.77419354838709675</v>
      </c>
      <c r="E25" s="30">
        <v>0.92</v>
      </c>
    </row>
    <row r="26" spans="2:5" ht="15" thickBot="1" x14ac:dyDescent="0.35">
      <c r="B26" s="29" t="s">
        <v>15</v>
      </c>
      <c r="C26" s="33">
        <v>93</v>
      </c>
      <c r="D26" s="30">
        <v>0.76344086021505375</v>
      </c>
      <c r="E26" s="30">
        <v>0.77173913043478259</v>
      </c>
    </row>
    <row r="27" spans="2:5" ht="15" thickBot="1" x14ac:dyDescent="0.35">
      <c r="B27" s="29" t="s">
        <v>28</v>
      </c>
      <c r="C27" s="33">
        <v>31</v>
      </c>
      <c r="D27" s="30">
        <v>0.93548387096774188</v>
      </c>
      <c r="E27" s="30">
        <v>1</v>
      </c>
    </row>
    <row r="28" spans="2:5" ht="15" thickBot="1" x14ac:dyDescent="0.35">
      <c r="B28" s="29" t="s">
        <v>31</v>
      </c>
      <c r="C28" s="33">
        <v>80</v>
      </c>
      <c r="D28" s="30">
        <v>0.67500000000000004</v>
      </c>
      <c r="E28" s="30">
        <v>0.68</v>
      </c>
    </row>
    <row r="29" spans="2:5" ht="15" thickBot="1" x14ac:dyDescent="0.35">
      <c r="B29" s="29" t="s">
        <v>35</v>
      </c>
      <c r="C29" s="33">
        <v>133</v>
      </c>
      <c r="D29" s="30">
        <v>0.84210526315789469</v>
      </c>
      <c r="E29" s="30">
        <v>0.86821705426356588</v>
      </c>
    </row>
    <row r="30" spans="2:5" ht="15" thickBot="1" x14ac:dyDescent="0.35">
      <c r="B30" s="29" t="s">
        <v>32</v>
      </c>
      <c r="C30" s="33">
        <v>120</v>
      </c>
      <c r="D30" s="30">
        <v>0.8666666666666667</v>
      </c>
      <c r="E30" s="30">
        <v>0.88135593220338981</v>
      </c>
    </row>
    <row r="31" spans="2:5" ht="15" thickBot="1" x14ac:dyDescent="0.35">
      <c r="B31" s="29" t="s">
        <v>36</v>
      </c>
      <c r="C31" s="33">
        <v>76</v>
      </c>
      <c r="D31" s="30">
        <v>0.53947368421052633</v>
      </c>
      <c r="E31" s="30">
        <v>0.54</v>
      </c>
    </row>
    <row r="32" spans="2:5" ht="15" thickBot="1" x14ac:dyDescent="0.35">
      <c r="B32" s="29" t="s">
        <v>37</v>
      </c>
      <c r="C32" s="33">
        <v>9</v>
      </c>
      <c r="D32" s="30">
        <v>0</v>
      </c>
      <c r="E32" s="30">
        <v>0</v>
      </c>
    </row>
    <row r="33" spans="2:5" ht="15" thickBot="1" x14ac:dyDescent="0.35">
      <c r="B33" s="29" t="s">
        <v>38</v>
      </c>
      <c r="C33" s="33">
        <v>93</v>
      </c>
      <c r="D33" s="30">
        <v>0.81720430107526887</v>
      </c>
      <c r="E33" s="30">
        <v>0.84</v>
      </c>
    </row>
    <row r="34" spans="2:5" ht="15" thickBot="1" x14ac:dyDescent="0.35">
      <c r="B34" s="18" t="s">
        <v>95</v>
      </c>
      <c r="C34" s="34">
        <v>3789</v>
      </c>
      <c r="D34" s="46">
        <v>0.69411454209553969</v>
      </c>
      <c r="E34" s="46">
        <v>0.7512139388746073</v>
      </c>
    </row>
    <row r="35" spans="2:5" ht="15" thickBot="1" x14ac:dyDescent="0.35">
      <c r="B35" s="20" t="s">
        <v>96</v>
      </c>
      <c r="C35" s="32">
        <v>2630</v>
      </c>
      <c r="D35" s="47"/>
      <c r="E35" s="47"/>
    </row>
    <row r="36" spans="2:5" x14ac:dyDescent="0.3">
      <c r="B36" s="48" t="s">
        <v>87</v>
      </c>
      <c r="C36" s="48"/>
      <c r="D36" s="48"/>
      <c r="E36" s="48"/>
    </row>
    <row r="37" spans="2:5" ht="15" thickBot="1" x14ac:dyDescent="0.35"/>
    <row r="38" spans="2:5" x14ac:dyDescent="0.3">
      <c r="B38" s="52" t="s">
        <v>98</v>
      </c>
      <c r="C38" s="52" t="s">
        <v>91</v>
      </c>
      <c r="D38" s="54" t="s">
        <v>92</v>
      </c>
      <c r="E38" s="54" t="s">
        <v>94</v>
      </c>
    </row>
    <row r="39" spans="2:5" ht="15" thickBot="1" x14ac:dyDescent="0.35">
      <c r="B39" s="56"/>
      <c r="C39" s="56"/>
      <c r="D39" s="57"/>
      <c r="E39" s="57"/>
    </row>
    <row r="40" spans="2:5" ht="15" thickBot="1" x14ac:dyDescent="0.35">
      <c r="B40" s="29" t="s">
        <v>11</v>
      </c>
      <c r="C40" s="33">
        <v>1402</v>
      </c>
      <c r="D40" s="30">
        <v>0.30171184022824538</v>
      </c>
      <c r="E40" s="30">
        <v>0.37433628318584072</v>
      </c>
    </row>
    <row r="41" spans="2:5" ht="15" thickBot="1" x14ac:dyDescent="0.35">
      <c r="B41" s="29" t="s">
        <v>9</v>
      </c>
      <c r="C41" s="33">
        <v>11420</v>
      </c>
      <c r="D41" s="30">
        <v>0.52837127845884413</v>
      </c>
      <c r="E41" s="30">
        <v>0.64136904761904767</v>
      </c>
    </row>
    <row r="42" spans="2:5" ht="15" thickBot="1" x14ac:dyDescent="0.35">
      <c r="B42" s="29" t="s">
        <v>16</v>
      </c>
      <c r="C42" s="33">
        <v>1118</v>
      </c>
      <c r="D42" s="30">
        <v>0.65295169946332732</v>
      </c>
      <c r="E42" s="30">
        <v>0.75569358178053825</v>
      </c>
    </row>
    <row r="43" spans="2:5" ht="15" thickBot="1" x14ac:dyDescent="0.35">
      <c r="B43" s="29" t="s">
        <v>21</v>
      </c>
      <c r="C43" s="33">
        <v>2676</v>
      </c>
      <c r="D43" s="30">
        <v>0.46001494768310913</v>
      </c>
      <c r="E43" s="30">
        <v>0.70584862385321101</v>
      </c>
    </row>
    <row r="44" spans="2:5" ht="15" thickBot="1" x14ac:dyDescent="0.35">
      <c r="B44" s="29" t="s">
        <v>8</v>
      </c>
      <c r="C44" s="33">
        <v>3931</v>
      </c>
      <c r="D44" s="30">
        <v>0.79038412617654541</v>
      </c>
      <c r="E44" s="30">
        <v>0.90346030822913637</v>
      </c>
    </row>
    <row r="45" spans="2:5" ht="15" thickBot="1" x14ac:dyDescent="0.35">
      <c r="B45" s="29" t="s">
        <v>17</v>
      </c>
      <c r="C45" s="33">
        <v>1812</v>
      </c>
      <c r="D45" s="30">
        <v>0.29028697571743928</v>
      </c>
      <c r="E45" s="30">
        <v>0.34673698088332233</v>
      </c>
    </row>
    <row r="46" spans="2:5" ht="15" thickBot="1" x14ac:dyDescent="0.35">
      <c r="B46" s="29" t="s">
        <v>18</v>
      </c>
      <c r="C46" s="33">
        <v>1109</v>
      </c>
      <c r="D46" s="30">
        <v>0.67177637511271415</v>
      </c>
      <c r="E46" s="30">
        <v>0.7054924242424242</v>
      </c>
    </row>
    <row r="47" spans="2:5" ht="15" thickBot="1" x14ac:dyDescent="0.35">
      <c r="B47" s="18" t="s">
        <v>95</v>
      </c>
      <c r="C47" s="34">
        <v>23468</v>
      </c>
      <c r="D47" s="46">
        <v>0.54525311061871484</v>
      </c>
      <c r="E47" s="46">
        <v>0.66389955380305077</v>
      </c>
    </row>
    <row r="48" spans="2:5" ht="15" thickBot="1" x14ac:dyDescent="0.35">
      <c r="B48" s="20" t="s">
        <v>96</v>
      </c>
      <c r="C48" s="32">
        <v>12796</v>
      </c>
      <c r="D48" s="47"/>
      <c r="E48" s="47"/>
    </row>
    <row r="49" spans="2:5" x14ac:dyDescent="0.3">
      <c r="B49" s="48" t="s">
        <v>87</v>
      </c>
      <c r="C49" s="48"/>
      <c r="D49" s="48"/>
      <c r="E49" s="48"/>
    </row>
  </sheetData>
  <mergeCells count="16">
    <mergeCell ref="D47:D48"/>
    <mergeCell ref="E47:E48"/>
    <mergeCell ref="B49:E49"/>
    <mergeCell ref="D34:D35"/>
    <mergeCell ref="E34:E35"/>
    <mergeCell ref="B36:E36"/>
    <mergeCell ref="B38:B39"/>
    <mergeCell ref="C38:C39"/>
    <mergeCell ref="D38:D39"/>
    <mergeCell ref="E38:E39"/>
    <mergeCell ref="E4:E5"/>
    <mergeCell ref="A1:C1"/>
    <mergeCell ref="A2:C2"/>
    <mergeCell ref="B4:B5"/>
    <mergeCell ref="C4:C5"/>
    <mergeCell ref="D4:D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06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AEVVZYF6TF2M-981-8</_dlc_DocId>
    <_dlc_DocIdUrl xmlns="b150946a-e91e-41f5-8b47-a9dbc3d237ee">
      <Url>http://www.aerocivil.gov.co/AAeronautica/Estadisticas/Calidad-Servicio/Cumplimiento/_layouts/DocIdRedir.aspx?ID=AEVVZYF6TF2M-981-8</Url>
      <Description>AEVVZYF6TF2M-981-8</Description>
    </_dlc_DocIdUrl>
  </documentManagement>
</p:properties>
</file>

<file path=customXml/itemProps1.xml><?xml version="1.0" encoding="utf-8"?>
<ds:datastoreItem xmlns:ds="http://schemas.openxmlformats.org/officeDocument/2006/customXml" ds:itemID="{DD7C0836-6E4D-4442-8157-CC76A4C5F140}"/>
</file>

<file path=customXml/itemProps2.xml><?xml version="1.0" encoding="utf-8"?>
<ds:datastoreItem xmlns:ds="http://schemas.openxmlformats.org/officeDocument/2006/customXml" ds:itemID="{C73FE9BA-991D-4513-919F-94A468F3C264}"/>
</file>

<file path=customXml/itemProps3.xml><?xml version="1.0" encoding="utf-8"?>
<ds:datastoreItem xmlns:ds="http://schemas.openxmlformats.org/officeDocument/2006/customXml" ds:itemID="{E89A7985-CE51-47EC-A729-BB57F0BC1554}"/>
</file>

<file path=customXml/itemProps4.xml><?xml version="1.0" encoding="utf-8"?>
<ds:datastoreItem xmlns:ds="http://schemas.openxmlformats.org/officeDocument/2006/customXml" ds:itemID="{C73FE9BA-991D-4513-919F-94A468F3C2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AEROP. INTERNACIONAL</vt:lpstr>
      <vt:lpstr>AEROP. NACIONAL</vt:lpstr>
      <vt:lpstr>EMPRESAS INTERNACIONALES</vt:lpstr>
      <vt:lpstr>EMPRESAS NACIONALES</vt:lpstr>
      <vt:lpstr>TOTAL AEROPUERTOS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julio 2013</dc:title>
  <dc:creator>Tatiana del Pilar Ballen Lozano</dc:creator>
  <cp:lastModifiedBy>Tatiana del Pilar Ballen Lozano</cp:lastModifiedBy>
  <dcterms:created xsi:type="dcterms:W3CDTF">2013-08-26T15:34:30Z</dcterms:created>
  <dcterms:modified xsi:type="dcterms:W3CDTF">2013-09-06T13:28:41Z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  <property fmtid="{D5CDD505-2E9C-101B-9397-08002B2CF9AE}" pid="3" name="_dlc_DocIdItemGuid">
    <vt:lpwstr>0751bf7d-b815-44be-9eac-b0a9368c461d</vt:lpwstr>
  </property>
</Properties>
</file>